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95"/>
  </bookViews>
  <sheets>
    <sheet name="汇总表" sheetId="1" r:id="rId1"/>
  </sheets>
  <definedNames>
    <definedName name="_xlnm.Print_Titles" localSheetId="0">汇总表!$1:$4</definedName>
  </definedNames>
  <calcPr calcId="144525"/>
</workbook>
</file>

<file path=xl/sharedStrings.xml><?xml version="1.0" encoding="utf-8"?>
<sst xmlns="http://schemas.openxmlformats.org/spreadsheetml/2006/main" count="188">
  <si>
    <t>2022年自治区储备粮小麦基地建设补助资金发放名单公示表</t>
  </si>
  <si>
    <t>汇总单位： 青铜峡市发展和改革局</t>
  </si>
  <si>
    <t>填报时间：2022年8月15日</t>
  </si>
  <si>
    <t>序号</t>
  </si>
  <si>
    <t>镇
名称</t>
  </si>
  <si>
    <t>类别
（小麦、稻谷）</t>
  </si>
  <si>
    <t>粮食生产主体名称</t>
  </si>
  <si>
    <t>基地核
验面积
（亩）</t>
  </si>
  <si>
    <t>合同签定
交售数量
（公斤）</t>
  </si>
  <si>
    <t>实际交集
数量
（公斤）</t>
  </si>
  <si>
    <t>订单履约率%</t>
  </si>
  <si>
    <t>折合享受拟补贴面积（亩）</t>
  </si>
  <si>
    <t>应享受补贴金额
（元）</t>
  </si>
  <si>
    <t>联系人</t>
  </si>
  <si>
    <t>身份证号码</t>
  </si>
  <si>
    <t>联系电话</t>
  </si>
  <si>
    <t>银行帐号</t>
  </si>
  <si>
    <t>开户银行</t>
  </si>
  <si>
    <t>总计</t>
  </si>
  <si>
    <t>小麦</t>
  </si>
  <si>
    <t>瞿靖镇</t>
  </si>
  <si>
    <t>李波</t>
  </si>
  <si>
    <t>64210219****201810</t>
  </si>
  <si>
    <t>173****36999</t>
  </si>
  <si>
    <t>6228****206010884862</t>
  </si>
  <si>
    <t>农业银行广场分理处</t>
  </si>
  <si>
    <t>金学东</t>
  </si>
  <si>
    <t>64210219****231812</t>
  </si>
  <si>
    <t>138****5882</t>
  </si>
  <si>
    <t>6229****30008070632</t>
  </si>
  <si>
    <t>黄河农村商业银行</t>
  </si>
  <si>
    <t>张万忠</t>
  </si>
  <si>
    <t>64210219****151835</t>
  </si>
  <si>
    <t>155****5088</t>
  </si>
  <si>
    <t>6229****10030346402</t>
  </si>
  <si>
    <t>黄河农村商业银行蒋顶信用社</t>
  </si>
  <si>
    <t>沈俊伟</t>
  </si>
  <si>
    <t>64038119****07183X</t>
  </si>
  <si>
    <t>139****5814</t>
  </si>
  <si>
    <t>6228****08146057870</t>
  </si>
  <si>
    <t>农业银行青铜峡支行</t>
  </si>
  <si>
    <t>青铜峡市瞿靖镇银光村经济合作社</t>
  </si>
  <si>
    <t>N260381****8023356</t>
  </si>
  <si>
    <t>180****0372</t>
  </si>
  <si>
    <t>2933****040001357</t>
  </si>
  <si>
    <t>农业银行青铜峡市瞿靖分理处</t>
  </si>
  <si>
    <t>马晓林</t>
  </si>
  <si>
    <t>64210119****0261519</t>
  </si>
  <si>
    <t>137****4553</t>
  </si>
  <si>
    <t>6229****10201497430</t>
  </si>
  <si>
    <t>李志荣</t>
  </si>
  <si>
    <t>64038119****261526</t>
  </si>
  <si>
    <t>159****8555</t>
  </si>
  <si>
    <t>6228****00317607013</t>
  </si>
  <si>
    <t>农业银行青铜峡市支行</t>
  </si>
  <si>
    <t>陈卫军</t>
  </si>
  <si>
    <t>64038119****051812</t>
  </si>
  <si>
    <t>177****5550</t>
  </si>
  <si>
    <t>6228****04519303772</t>
  </si>
  <si>
    <t>李志锋</t>
  </si>
  <si>
    <t>64038119****041832</t>
  </si>
  <si>
    <t>138****1130</t>
  </si>
  <si>
    <t>6228****04519208872</t>
  </si>
  <si>
    <t>中国农业银行</t>
  </si>
  <si>
    <t>叶盛镇</t>
  </si>
  <si>
    <t>青铜峡市叶盛镇光明村股份经济合作社</t>
  </si>
  <si>
    <t>N2640381****07638L</t>
  </si>
  <si>
    <t>181****6135</t>
  </si>
  <si>
    <t>6003****000000001</t>
  </si>
  <si>
    <t>青铜峡市叶盛镇张庄村股份经济合作社</t>
  </si>
  <si>
    <t>N2640318****069342</t>
  </si>
  <si>
    <t>139****3702</t>
  </si>
  <si>
    <t>6003****002000001</t>
  </si>
  <si>
    <t>青铜峡市叶盛镇蒋滩村股份经济合作社</t>
  </si>
  <si>
    <t>N2640381****8066354</t>
  </si>
  <si>
    <t>181****3008</t>
  </si>
  <si>
    <t>6002****000000001</t>
  </si>
  <si>
    <t>青铜峡市叶盛镇联丰村股份经济合作社</t>
  </si>
  <si>
    <t>N2640381****07451M</t>
  </si>
  <si>
    <t>136****0873</t>
  </si>
  <si>
    <t>6003****001000001</t>
  </si>
  <si>
    <t>黄河农村商业银行叶盛支行</t>
  </si>
  <si>
    <t>青铜峡市叶盛镇龙门村股份经济合作社</t>
  </si>
  <si>
    <t>N2640381****03223G</t>
  </si>
  <si>
    <t>133****8111</t>
  </si>
  <si>
    <t>6002****009000001</t>
  </si>
  <si>
    <t>小坝镇</t>
  </si>
  <si>
    <t>青铜峡市小坝镇林皋村股份经济合作社</t>
  </si>
  <si>
    <t>N2640381****01624E</t>
  </si>
  <si>
    <t>189****5130</t>
  </si>
  <si>
    <t>1060****/3511</t>
  </si>
  <si>
    <t>中国银行青铜峡市文化街支行</t>
  </si>
  <si>
    <t>黄淑芳</t>
  </si>
  <si>
    <t>64210219****021288</t>
  </si>
  <si>
    <t>130****3307</t>
  </si>
  <si>
    <t>6229****00008573367</t>
  </si>
  <si>
    <t>青铜峡市小坝镇新林村股份经济合作社</t>
  </si>
  <si>
    <t>54640381****176590</t>
  </si>
  <si>
    <t>139****5286</t>
  </si>
  <si>
    <t>1060****3438</t>
  </si>
  <si>
    <t>中国银行青铜峡支行</t>
  </si>
  <si>
    <t>陈袁滩镇</t>
  </si>
  <si>
    <t>宁夏占华工贸有限公司</t>
  </si>
  <si>
    <t>64210119****271716</t>
  </si>
  <si>
    <t>138****2765</t>
  </si>
  <si>
    <t>1060****5245</t>
  </si>
  <si>
    <t>中国银行青铜峡市古峡支行</t>
  </si>
  <si>
    <t>大坝镇</t>
  </si>
  <si>
    <t>青铜峡市种科农业种植专业合作社</t>
  </si>
  <si>
    <t>93640381****6HH7K2X</t>
  </si>
  <si>
    <t>139****2797</t>
  </si>
  <si>
    <t>6405****020000000437</t>
  </si>
  <si>
    <t>建设银行青铜峡东街支行</t>
  </si>
  <si>
    <t>宁夏玉之旺农牧发展有限公司</t>
  </si>
  <si>
    <t>91640381****DJ2R13</t>
  </si>
  <si>
    <t>184****8416</t>
  </si>
  <si>
    <t>邵岗镇</t>
  </si>
  <si>
    <t>周学辉</t>
  </si>
  <si>
    <t>64210219****132111</t>
  </si>
  <si>
    <t>182****5969</t>
  </si>
  <si>
    <t>6228****08157131978</t>
  </si>
  <si>
    <t>农业银行邵岗分理处</t>
  </si>
  <si>
    <t>乔正斌</t>
  </si>
  <si>
    <t>64210219****312115</t>
  </si>
  <si>
    <t>158****6151</t>
  </si>
  <si>
    <t>6229****00008005220</t>
  </si>
  <si>
    <t>黄河农村信用社邵岗支行</t>
  </si>
  <si>
    <t>顾丽红</t>
  </si>
  <si>
    <t>64012119****220820</t>
  </si>
  <si>
    <t>138****4313</t>
  </si>
  <si>
    <t>6229****00008780434</t>
  </si>
  <si>
    <t>宁夏兴之润农业科技有限公司</t>
  </si>
  <si>
    <t>64210219****202117</t>
  </si>
  <si>
    <t>139****3133</t>
  </si>
  <si>
    <t>5013****00011</t>
  </si>
  <si>
    <t>黄河农村商业银行建民信用社</t>
  </si>
  <si>
    <t>毕建国</t>
  </si>
  <si>
    <t>64210219****032110</t>
  </si>
  <si>
    <t>138****0891</t>
  </si>
  <si>
    <t>6228****06010878666</t>
  </si>
  <si>
    <t>宁夏海记农业科技有限公司</t>
  </si>
  <si>
    <t>91640381****DFU917</t>
  </si>
  <si>
    <t>138****0875</t>
  </si>
  <si>
    <t>2933****040001190</t>
  </si>
  <si>
    <t>农业银行青铜峡邵岗分理处</t>
  </si>
  <si>
    <t>青铜峡市鑫润源种养殖专业合作社</t>
  </si>
  <si>
    <t>64038119****92154</t>
  </si>
  <si>
    <t>181****9106</t>
  </si>
  <si>
    <t>6405****60000000281</t>
  </si>
  <si>
    <t>建设银行青铜峡古峡支行</t>
  </si>
  <si>
    <t>青铜峡市毕月种植家庭农场</t>
  </si>
  <si>
    <t>2933****040001513</t>
  </si>
  <si>
    <t>青铜峡市邵岗镇二旗村经济合作社</t>
  </si>
  <si>
    <t>N2640381****74662M</t>
  </si>
  <si>
    <t>138****8460</t>
  </si>
  <si>
    <t>青铜峡黄河农村商业银行</t>
  </si>
  <si>
    <t>李刚</t>
  </si>
  <si>
    <t>64038119****092154</t>
  </si>
  <si>
    <t>6230****0030182771</t>
  </si>
  <si>
    <t>中国农业银行青铜峡支行</t>
  </si>
  <si>
    <t>青铜峡市邵岗镇邵北村股份经济合作社</t>
  </si>
  <si>
    <t>936403816****7971N</t>
  </si>
  <si>
    <t>177****1136</t>
  </si>
  <si>
    <t>峡口镇</t>
  </si>
  <si>
    <t>马建军</t>
  </si>
  <si>
    <t>64210219****252753</t>
  </si>
  <si>
    <t>139****0874</t>
  </si>
  <si>
    <t>6229****10101852759</t>
  </si>
  <si>
    <t>青铜峡黄河农村商业银行峡口分行</t>
  </si>
  <si>
    <t>夏祖宽</t>
  </si>
  <si>
    <t>51022519****298438</t>
  </si>
  <si>
    <t>135****1156</t>
  </si>
  <si>
    <t>6221****30000009326</t>
  </si>
  <si>
    <t>邮政储蓄银行青镇分行</t>
  </si>
  <si>
    <t>青铜峡市峡口镇巴闸村股份经济合作社</t>
  </si>
  <si>
    <t>N2640381****133179</t>
  </si>
  <si>
    <t>136****8448</t>
  </si>
  <si>
    <t>2934****040002148</t>
  </si>
  <si>
    <t>农业银行青铜峡市峡口分理处</t>
  </si>
  <si>
    <t>贾少明</t>
  </si>
  <si>
    <t>64210119****090319</t>
  </si>
  <si>
    <t>182****6668</t>
  </si>
  <si>
    <t>6229****10701188959</t>
  </si>
  <si>
    <t>马力</t>
  </si>
  <si>
    <t>64210119****102733</t>
  </si>
  <si>
    <t>139****7699</t>
  </si>
  <si>
    <t>6229****00107105756</t>
  </si>
  <si>
    <t>黄河农村商业银行高闸支行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</si>
</sst>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_ "/>
    <numFmt numFmtId="178" formatCode="0.0%"/>
  </numFmts>
  <fonts count="3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8"/>
      <name val="宋体"/>
      <charset val="134"/>
    </font>
    <font>
      <sz val="9"/>
      <name val="Times New Roman"/>
      <charset val="134"/>
    </font>
    <font>
      <sz val="9"/>
      <color rgb="FFFF0000"/>
      <name val="Times New Roman"/>
      <charset val="134"/>
    </font>
    <font>
      <sz val="8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21" borderId="14" applyNumberFormat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28" fillId="28" borderId="15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41"/>
  <sheetViews>
    <sheetView tabSelected="1" view="pageBreakPreview" zoomScaleNormal="160" zoomScaleSheetLayoutView="100" topLeftCell="A25" workbookViewId="0">
      <selection activeCell="N32" sqref="N32"/>
    </sheetView>
  </sheetViews>
  <sheetFormatPr defaultColWidth="9" defaultRowHeight="40" customHeight="1"/>
  <cols>
    <col min="1" max="1" width="3.95833333333333" customWidth="1"/>
    <col min="2" max="2" width="5.64166666666667" customWidth="1"/>
    <col min="3" max="3" width="7.65833333333333" customWidth="1"/>
    <col min="4" max="4" width="7.56666666666667" style="1" customWidth="1"/>
    <col min="5" max="5" width="8.36666666666667" style="2" customWidth="1"/>
    <col min="6" max="6" width="11.5416666666667" style="2" customWidth="1"/>
    <col min="7" max="7" width="9.35" style="2" customWidth="1"/>
    <col min="8" max="8" width="9.10833333333333" style="2" customWidth="1"/>
    <col min="9" max="9" width="8.50833333333333" style="3" customWidth="1"/>
    <col min="10" max="10" width="12.1416666666667" style="4" customWidth="1"/>
    <col min="11" max="11" width="17.4916666666667" style="5" customWidth="1"/>
    <col min="12" max="12" width="17.9666666666667" style="6" customWidth="1"/>
    <col min="13" max="13" width="12.025" style="7" customWidth="1"/>
    <col min="14" max="14" width="18.1916666666667" style="6" customWidth="1"/>
    <col min="15" max="15" width="23.5416666666667" customWidth="1"/>
  </cols>
  <sheetData>
    <row r="1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7"/>
      <c r="Q1" s="37"/>
    </row>
    <row r="2" ht="25" customHeight="1" spans="1:13">
      <c r="A2" s="9" t="s">
        <v>1</v>
      </c>
      <c r="B2" s="9"/>
      <c r="C2" s="9"/>
      <c r="D2" s="10"/>
      <c r="G2" s="11"/>
      <c r="H2" s="11"/>
      <c r="I2" s="38"/>
      <c r="J2" s="39"/>
      <c r="K2" s="40"/>
      <c r="M2" s="6" t="s">
        <v>2</v>
      </c>
    </row>
    <row r="3" customHeight="1" spans="1:15">
      <c r="A3" s="12" t="s">
        <v>3</v>
      </c>
      <c r="B3" s="13" t="s">
        <v>4</v>
      </c>
      <c r="C3" s="14" t="s">
        <v>5</v>
      </c>
      <c r="D3" s="15" t="s">
        <v>6</v>
      </c>
      <c r="E3" s="16" t="s">
        <v>7</v>
      </c>
      <c r="F3" s="17" t="s">
        <v>8</v>
      </c>
      <c r="G3" s="16" t="s">
        <v>9</v>
      </c>
      <c r="H3" s="16" t="s">
        <v>10</v>
      </c>
      <c r="I3" s="41" t="s">
        <v>11</v>
      </c>
      <c r="J3" s="42" t="s">
        <v>12</v>
      </c>
      <c r="K3" s="43" t="s">
        <v>13</v>
      </c>
      <c r="L3" s="44" t="s">
        <v>14</v>
      </c>
      <c r="M3" s="45" t="s">
        <v>15</v>
      </c>
      <c r="N3" s="44" t="s">
        <v>16</v>
      </c>
      <c r="O3" s="45" t="s">
        <v>17</v>
      </c>
    </row>
    <row r="4" customHeight="1" spans="1:15">
      <c r="A4" s="12"/>
      <c r="B4" s="18"/>
      <c r="C4" s="14"/>
      <c r="D4" s="19"/>
      <c r="E4" s="20"/>
      <c r="F4" s="21"/>
      <c r="G4" s="20"/>
      <c r="H4" s="20"/>
      <c r="I4" s="46"/>
      <c r="J4" s="47"/>
      <c r="K4" s="48"/>
      <c r="L4" s="49"/>
      <c r="M4" s="18"/>
      <c r="N4" s="49"/>
      <c r="O4" s="18"/>
    </row>
    <row r="5" customHeight="1" spans="1:15">
      <c r="A5" s="22" t="s">
        <v>18</v>
      </c>
      <c r="B5" s="23"/>
      <c r="C5" s="12" t="s">
        <v>19</v>
      </c>
      <c r="D5" s="24"/>
      <c r="E5" s="25">
        <f>SUM(E6:E41)</f>
        <v>5000</v>
      </c>
      <c r="F5" s="25">
        <f>SUM(F6:F41)</f>
        <v>1900000</v>
      </c>
      <c r="G5" s="25">
        <f>SUM(G6:G41)</f>
        <v>2243953</v>
      </c>
      <c r="H5" s="26">
        <f>G5/F5</f>
        <v>1.18102789473684</v>
      </c>
      <c r="I5" s="50">
        <f>SUM(I6:I41)</f>
        <v>4860.8</v>
      </c>
      <c r="J5" s="50">
        <f>SUM(J6:J41)</f>
        <v>923552</v>
      </c>
      <c r="K5" s="51"/>
      <c r="L5" s="52"/>
      <c r="M5" s="52"/>
      <c r="N5" s="52"/>
      <c r="O5" s="53"/>
    </row>
    <row r="6" customHeight="1" spans="1:15">
      <c r="A6" s="12">
        <v>1</v>
      </c>
      <c r="B6" s="13" t="s">
        <v>20</v>
      </c>
      <c r="C6" s="12" t="s">
        <v>19</v>
      </c>
      <c r="D6" s="27" t="s">
        <v>21</v>
      </c>
      <c r="E6" s="28">
        <v>793</v>
      </c>
      <c r="F6" s="25">
        <f>E6*380</f>
        <v>301340</v>
      </c>
      <c r="G6" s="29">
        <f>150282+47140+41026+45540+42080+40680+50920</f>
        <v>417668</v>
      </c>
      <c r="H6" s="26">
        <f>G6/F6</f>
        <v>1.38603570717462</v>
      </c>
      <c r="I6" s="28">
        <v>793</v>
      </c>
      <c r="J6" s="14">
        <f>I6*190</f>
        <v>150670</v>
      </c>
      <c r="K6" s="54" t="s">
        <v>21</v>
      </c>
      <c r="L6" s="59" t="s">
        <v>22</v>
      </c>
      <c r="M6" s="28" t="s">
        <v>23</v>
      </c>
      <c r="N6" s="59" t="s">
        <v>24</v>
      </c>
      <c r="O6" s="55" t="s">
        <v>25</v>
      </c>
    </row>
    <row r="7" customHeight="1" spans="1:15">
      <c r="A7" s="12">
        <v>2</v>
      </c>
      <c r="B7" s="30"/>
      <c r="C7" s="12" t="s">
        <v>19</v>
      </c>
      <c r="D7" s="31" t="s">
        <v>26</v>
      </c>
      <c r="E7" s="28">
        <v>78</v>
      </c>
      <c r="F7" s="25">
        <f t="shared" ref="F7:F41" si="0">E7*380</f>
        <v>29640</v>
      </c>
      <c r="G7" s="29">
        <f>32360</f>
        <v>32360</v>
      </c>
      <c r="H7" s="26">
        <f t="shared" ref="H7:H41" si="1">G7/F7</f>
        <v>1.09176788124157</v>
      </c>
      <c r="I7" s="28">
        <v>78</v>
      </c>
      <c r="J7" s="14">
        <f t="shared" ref="J7:J41" si="2">I7*190</f>
        <v>14820</v>
      </c>
      <c r="K7" s="56" t="s">
        <v>26</v>
      </c>
      <c r="L7" s="59" t="s">
        <v>27</v>
      </c>
      <c r="M7" s="28" t="s">
        <v>28</v>
      </c>
      <c r="N7" s="59" t="s">
        <v>29</v>
      </c>
      <c r="O7" s="55" t="s">
        <v>30</v>
      </c>
    </row>
    <row r="8" customHeight="1" spans="1:15">
      <c r="A8" s="12">
        <v>3</v>
      </c>
      <c r="B8" s="30"/>
      <c r="C8" s="12" t="s">
        <v>19</v>
      </c>
      <c r="D8" s="27" t="s">
        <v>31</v>
      </c>
      <c r="E8" s="28">
        <v>123</v>
      </c>
      <c r="F8" s="25">
        <f t="shared" si="0"/>
        <v>46740</v>
      </c>
      <c r="G8" s="29">
        <f>37363+13360</f>
        <v>50723</v>
      </c>
      <c r="H8" s="26">
        <f t="shared" si="1"/>
        <v>1.085216089003</v>
      </c>
      <c r="I8" s="28">
        <v>123</v>
      </c>
      <c r="J8" s="14">
        <f t="shared" si="2"/>
        <v>23370</v>
      </c>
      <c r="K8" s="54" t="s">
        <v>31</v>
      </c>
      <c r="L8" s="59" t="s">
        <v>32</v>
      </c>
      <c r="M8" s="28" t="s">
        <v>33</v>
      </c>
      <c r="N8" s="59" t="s">
        <v>34</v>
      </c>
      <c r="O8" s="55" t="s">
        <v>35</v>
      </c>
    </row>
    <row r="9" customHeight="1" spans="1:15">
      <c r="A9" s="12">
        <v>4</v>
      </c>
      <c r="B9" s="30"/>
      <c r="C9" s="12" t="s">
        <v>19</v>
      </c>
      <c r="D9" s="31" t="s">
        <v>36</v>
      </c>
      <c r="E9" s="28">
        <v>50</v>
      </c>
      <c r="F9" s="25">
        <f t="shared" si="0"/>
        <v>19000</v>
      </c>
      <c r="G9" s="29">
        <f>22100</f>
        <v>22100</v>
      </c>
      <c r="H9" s="26">
        <f t="shared" si="1"/>
        <v>1.16315789473684</v>
      </c>
      <c r="I9" s="28">
        <v>50</v>
      </c>
      <c r="J9" s="14">
        <f t="shared" si="2"/>
        <v>9500</v>
      </c>
      <c r="K9" s="56" t="s">
        <v>36</v>
      </c>
      <c r="L9" s="59" t="s">
        <v>37</v>
      </c>
      <c r="M9" s="28" t="s">
        <v>38</v>
      </c>
      <c r="N9" s="59" t="s">
        <v>39</v>
      </c>
      <c r="O9" s="55" t="s">
        <v>40</v>
      </c>
    </row>
    <row r="10" customHeight="1" spans="1:15">
      <c r="A10" s="12">
        <v>5</v>
      </c>
      <c r="B10" s="30"/>
      <c r="C10" s="12" t="s">
        <v>19</v>
      </c>
      <c r="D10" s="27" t="s">
        <v>41</v>
      </c>
      <c r="E10" s="28">
        <v>160</v>
      </c>
      <c r="F10" s="25">
        <f t="shared" si="0"/>
        <v>60800</v>
      </c>
      <c r="G10" s="29">
        <f>22280+35300+5440</f>
        <v>63020</v>
      </c>
      <c r="H10" s="26">
        <f t="shared" si="1"/>
        <v>1.03651315789474</v>
      </c>
      <c r="I10" s="28">
        <v>160</v>
      </c>
      <c r="J10" s="14">
        <f t="shared" si="2"/>
        <v>30400</v>
      </c>
      <c r="K10" s="54" t="s">
        <v>41</v>
      </c>
      <c r="L10" s="28" t="s">
        <v>42</v>
      </c>
      <c r="M10" s="28" t="s">
        <v>43</v>
      </c>
      <c r="N10" s="59" t="s">
        <v>44</v>
      </c>
      <c r="O10" s="55" t="s">
        <v>45</v>
      </c>
    </row>
    <row r="11" customHeight="1" spans="1:15">
      <c r="A11" s="12">
        <v>6</v>
      </c>
      <c r="B11" s="30"/>
      <c r="C11" s="12" t="s">
        <v>19</v>
      </c>
      <c r="D11" s="27" t="s">
        <v>46</v>
      </c>
      <c r="E11" s="28">
        <v>196</v>
      </c>
      <c r="F11" s="25">
        <f t="shared" si="0"/>
        <v>74480</v>
      </c>
      <c r="G11" s="29">
        <f>27000+26800+20840+26080+25940+26043+25550</f>
        <v>178253</v>
      </c>
      <c r="H11" s="26">
        <f t="shared" si="1"/>
        <v>2.39330021482277</v>
      </c>
      <c r="I11" s="28">
        <v>196</v>
      </c>
      <c r="J11" s="14">
        <f t="shared" si="2"/>
        <v>37240</v>
      </c>
      <c r="K11" s="54" t="s">
        <v>46</v>
      </c>
      <c r="L11" s="57" t="s">
        <v>47</v>
      </c>
      <c r="M11" s="28" t="s">
        <v>48</v>
      </c>
      <c r="N11" s="59" t="s">
        <v>49</v>
      </c>
      <c r="O11" s="55" t="s">
        <v>30</v>
      </c>
    </row>
    <row r="12" customHeight="1" spans="1:15">
      <c r="A12" s="12">
        <v>7</v>
      </c>
      <c r="B12" s="30"/>
      <c r="C12" s="12" t="s">
        <v>19</v>
      </c>
      <c r="D12" s="27" t="s">
        <v>50</v>
      </c>
      <c r="E12" s="28">
        <v>280</v>
      </c>
      <c r="F12" s="25">
        <f t="shared" si="0"/>
        <v>106400</v>
      </c>
      <c r="G12" s="29">
        <f>40640+40860+31000</f>
        <v>112500</v>
      </c>
      <c r="H12" s="26">
        <f t="shared" si="1"/>
        <v>1.05733082706767</v>
      </c>
      <c r="I12" s="28">
        <v>280</v>
      </c>
      <c r="J12" s="14">
        <f t="shared" si="2"/>
        <v>53200</v>
      </c>
      <c r="K12" s="54" t="s">
        <v>50</v>
      </c>
      <c r="L12" s="59" t="s">
        <v>51</v>
      </c>
      <c r="M12" s="28" t="s">
        <v>52</v>
      </c>
      <c r="N12" s="59" t="s">
        <v>53</v>
      </c>
      <c r="O12" s="55" t="s">
        <v>54</v>
      </c>
    </row>
    <row r="13" customHeight="1" spans="1:15">
      <c r="A13" s="12">
        <v>8</v>
      </c>
      <c r="B13" s="30"/>
      <c r="C13" s="12" t="s">
        <v>19</v>
      </c>
      <c r="D13" s="27" t="s">
        <v>55</v>
      </c>
      <c r="E13" s="28">
        <v>280</v>
      </c>
      <c r="F13" s="25">
        <f t="shared" si="0"/>
        <v>106400</v>
      </c>
      <c r="G13" s="29">
        <v>112360</v>
      </c>
      <c r="H13" s="26">
        <f t="shared" si="1"/>
        <v>1.05601503759398</v>
      </c>
      <c r="I13" s="28">
        <v>280</v>
      </c>
      <c r="J13" s="14">
        <f t="shared" si="2"/>
        <v>53200</v>
      </c>
      <c r="K13" s="54" t="s">
        <v>55</v>
      </c>
      <c r="L13" s="59" t="s">
        <v>56</v>
      </c>
      <c r="M13" s="28" t="s">
        <v>57</v>
      </c>
      <c r="N13" s="59" t="s">
        <v>58</v>
      </c>
      <c r="O13" s="55" t="s">
        <v>45</v>
      </c>
    </row>
    <row r="14" customHeight="1" spans="1:15">
      <c r="A14" s="12">
        <v>9</v>
      </c>
      <c r="B14" s="32"/>
      <c r="C14" s="12" t="s">
        <v>19</v>
      </c>
      <c r="D14" s="27" t="s">
        <v>59</v>
      </c>
      <c r="E14" s="28">
        <v>40</v>
      </c>
      <c r="F14" s="25">
        <f t="shared" si="0"/>
        <v>15200</v>
      </c>
      <c r="G14" s="29">
        <v>22560</v>
      </c>
      <c r="H14" s="26">
        <f t="shared" si="1"/>
        <v>1.48421052631579</v>
      </c>
      <c r="I14" s="28">
        <v>40</v>
      </c>
      <c r="J14" s="14">
        <f t="shared" si="2"/>
        <v>7600</v>
      </c>
      <c r="K14" s="54" t="s">
        <v>59</v>
      </c>
      <c r="L14" s="59" t="s">
        <v>60</v>
      </c>
      <c r="M14" s="28" t="s">
        <v>61</v>
      </c>
      <c r="N14" s="59" t="s">
        <v>62</v>
      </c>
      <c r="O14" s="55" t="s">
        <v>63</v>
      </c>
    </row>
    <row r="15" customHeight="1" spans="1:15">
      <c r="A15" s="12">
        <v>10</v>
      </c>
      <c r="B15" s="33" t="s">
        <v>64</v>
      </c>
      <c r="C15" s="12" t="s">
        <v>19</v>
      </c>
      <c r="D15" s="27" t="s">
        <v>65</v>
      </c>
      <c r="E15" s="28">
        <v>70</v>
      </c>
      <c r="F15" s="25">
        <f t="shared" si="0"/>
        <v>26600</v>
      </c>
      <c r="G15" s="29">
        <f>15260</f>
        <v>15260</v>
      </c>
      <c r="H15" s="26">
        <f t="shared" si="1"/>
        <v>0.573684210526316</v>
      </c>
      <c r="I15" s="28">
        <v>40.2</v>
      </c>
      <c r="J15" s="14">
        <f t="shared" si="2"/>
        <v>7638</v>
      </c>
      <c r="K15" s="54" t="s">
        <v>65</v>
      </c>
      <c r="L15" s="28" t="s">
        <v>66</v>
      </c>
      <c r="M15" s="28" t="s">
        <v>67</v>
      </c>
      <c r="N15" s="59" t="s">
        <v>68</v>
      </c>
      <c r="O15" s="55" t="s">
        <v>30</v>
      </c>
    </row>
    <row r="16" customHeight="1" spans="1:15">
      <c r="A16" s="12">
        <v>11</v>
      </c>
      <c r="B16" s="33"/>
      <c r="C16" s="12" t="s">
        <v>19</v>
      </c>
      <c r="D16" s="27" t="s">
        <v>69</v>
      </c>
      <c r="E16" s="28">
        <v>40</v>
      </c>
      <c r="F16" s="25">
        <f t="shared" si="0"/>
        <v>15200</v>
      </c>
      <c r="G16" s="29">
        <f>3510+5820+4178+4680</f>
        <v>18188</v>
      </c>
      <c r="H16" s="26">
        <f t="shared" si="1"/>
        <v>1.19657894736842</v>
      </c>
      <c r="I16" s="28">
        <v>40</v>
      </c>
      <c r="J16" s="14">
        <f t="shared" si="2"/>
        <v>7600</v>
      </c>
      <c r="K16" s="54" t="s">
        <v>69</v>
      </c>
      <c r="L16" s="28" t="s">
        <v>70</v>
      </c>
      <c r="M16" s="28" t="s">
        <v>71</v>
      </c>
      <c r="N16" s="59" t="s">
        <v>72</v>
      </c>
      <c r="O16" s="55" t="s">
        <v>30</v>
      </c>
    </row>
    <row r="17" customHeight="1" spans="1:15">
      <c r="A17" s="12">
        <v>12</v>
      </c>
      <c r="B17" s="33"/>
      <c r="C17" s="12" t="s">
        <v>19</v>
      </c>
      <c r="D17" s="27" t="s">
        <v>73</v>
      </c>
      <c r="E17" s="28">
        <v>100</v>
      </c>
      <c r="F17" s="25">
        <f t="shared" si="0"/>
        <v>38000</v>
      </c>
      <c r="G17" s="29">
        <f>29820</f>
        <v>29820</v>
      </c>
      <c r="H17" s="26">
        <f t="shared" si="1"/>
        <v>0.784736842105263</v>
      </c>
      <c r="I17" s="28">
        <v>78.5</v>
      </c>
      <c r="J17" s="14">
        <f t="shared" si="2"/>
        <v>14915</v>
      </c>
      <c r="K17" s="54" t="s">
        <v>73</v>
      </c>
      <c r="L17" s="28" t="s">
        <v>74</v>
      </c>
      <c r="M17" s="28" t="s">
        <v>75</v>
      </c>
      <c r="N17" s="59" t="s">
        <v>76</v>
      </c>
      <c r="O17" s="55" t="s">
        <v>30</v>
      </c>
    </row>
    <row r="18" customHeight="1" spans="1:15">
      <c r="A18" s="12">
        <v>13</v>
      </c>
      <c r="B18" s="33"/>
      <c r="C18" s="12" t="s">
        <v>19</v>
      </c>
      <c r="D18" s="27" t="s">
        <v>77</v>
      </c>
      <c r="E18" s="28">
        <v>100</v>
      </c>
      <c r="F18" s="25">
        <f t="shared" si="0"/>
        <v>38000</v>
      </c>
      <c r="G18" s="29">
        <f>3750+6470</f>
        <v>10220</v>
      </c>
      <c r="H18" s="26">
        <f t="shared" si="1"/>
        <v>0.268947368421053</v>
      </c>
      <c r="I18" s="28">
        <v>26.9</v>
      </c>
      <c r="J18" s="14">
        <f t="shared" si="2"/>
        <v>5111</v>
      </c>
      <c r="K18" s="54" t="s">
        <v>77</v>
      </c>
      <c r="L18" s="57" t="s">
        <v>78</v>
      </c>
      <c r="M18" s="28" t="s">
        <v>79</v>
      </c>
      <c r="N18" s="59" t="s">
        <v>80</v>
      </c>
      <c r="O18" s="55" t="s">
        <v>81</v>
      </c>
    </row>
    <row r="19" customHeight="1" spans="1:15">
      <c r="A19" s="12">
        <v>14</v>
      </c>
      <c r="B19" s="33"/>
      <c r="C19" s="12" t="s">
        <v>19</v>
      </c>
      <c r="D19" s="27" t="s">
        <v>82</v>
      </c>
      <c r="E19" s="28">
        <v>90</v>
      </c>
      <c r="F19" s="25">
        <f t="shared" si="0"/>
        <v>34200</v>
      </c>
      <c r="G19" s="29">
        <f>2210+1970+1380+1390+1460+9623+3979+11580</f>
        <v>33592</v>
      </c>
      <c r="H19" s="26">
        <f t="shared" si="1"/>
        <v>0.982222222222222</v>
      </c>
      <c r="I19" s="28">
        <v>88.4</v>
      </c>
      <c r="J19" s="14">
        <f t="shared" si="2"/>
        <v>16796</v>
      </c>
      <c r="K19" s="54" t="s">
        <v>82</v>
      </c>
      <c r="L19" s="28" t="s">
        <v>83</v>
      </c>
      <c r="M19" s="28" t="s">
        <v>84</v>
      </c>
      <c r="N19" s="59" t="s">
        <v>85</v>
      </c>
      <c r="O19" s="55" t="s">
        <v>81</v>
      </c>
    </row>
    <row r="20" customHeight="1" spans="1:15">
      <c r="A20" s="12">
        <v>15</v>
      </c>
      <c r="B20" s="33" t="s">
        <v>86</v>
      </c>
      <c r="C20" s="12" t="s">
        <v>19</v>
      </c>
      <c r="D20" s="27" t="s">
        <v>87</v>
      </c>
      <c r="E20" s="28">
        <v>60</v>
      </c>
      <c r="F20" s="25">
        <f t="shared" si="0"/>
        <v>22800</v>
      </c>
      <c r="G20" s="29">
        <f>23384</f>
        <v>23384</v>
      </c>
      <c r="H20" s="26">
        <f t="shared" si="1"/>
        <v>1.02561403508772</v>
      </c>
      <c r="I20" s="28">
        <v>60</v>
      </c>
      <c r="J20" s="14">
        <f t="shared" si="2"/>
        <v>11400</v>
      </c>
      <c r="K20" s="54" t="s">
        <v>87</v>
      </c>
      <c r="L20" s="28" t="s">
        <v>88</v>
      </c>
      <c r="M20" s="28" t="s">
        <v>89</v>
      </c>
      <c r="N20" s="59" t="s">
        <v>90</v>
      </c>
      <c r="O20" s="55" t="s">
        <v>91</v>
      </c>
    </row>
    <row r="21" customHeight="1" spans="1:15">
      <c r="A21" s="12">
        <v>16</v>
      </c>
      <c r="B21" s="33"/>
      <c r="C21" s="12" t="s">
        <v>19</v>
      </c>
      <c r="D21" s="27" t="s">
        <v>92</v>
      </c>
      <c r="E21" s="28">
        <v>60</v>
      </c>
      <c r="F21" s="25">
        <f t="shared" si="0"/>
        <v>22800</v>
      </c>
      <c r="G21" s="29">
        <f>30420</f>
        <v>30420</v>
      </c>
      <c r="H21" s="26">
        <f t="shared" si="1"/>
        <v>1.33421052631579</v>
      </c>
      <c r="I21" s="28">
        <v>60</v>
      </c>
      <c r="J21" s="14">
        <f t="shared" si="2"/>
        <v>11400</v>
      </c>
      <c r="K21" s="54" t="s">
        <v>92</v>
      </c>
      <c r="L21" s="59" t="s">
        <v>93</v>
      </c>
      <c r="M21" s="28" t="s">
        <v>94</v>
      </c>
      <c r="N21" s="59" t="s">
        <v>95</v>
      </c>
      <c r="O21" s="55" t="s">
        <v>30</v>
      </c>
    </row>
    <row r="22" customHeight="1" spans="1:15">
      <c r="A22" s="12">
        <v>17</v>
      </c>
      <c r="B22" s="33"/>
      <c r="C22" s="12" t="s">
        <v>19</v>
      </c>
      <c r="D22" s="27" t="s">
        <v>96</v>
      </c>
      <c r="E22" s="28">
        <v>180</v>
      </c>
      <c r="F22" s="25">
        <f t="shared" si="0"/>
        <v>68400</v>
      </c>
      <c r="G22" s="29">
        <f>17200+54280</f>
        <v>71480</v>
      </c>
      <c r="H22" s="26">
        <f t="shared" si="1"/>
        <v>1.04502923976608</v>
      </c>
      <c r="I22" s="28">
        <v>180</v>
      </c>
      <c r="J22" s="14">
        <f t="shared" si="2"/>
        <v>34200</v>
      </c>
      <c r="K22" s="54" t="s">
        <v>96</v>
      </c>
      <c r="L22" s="59" t="s">
        <v>97</v>
      </c>
      <c r="M22" s="28" t="s">
        <v>98</v>
      </c>
      <c r="N22" s="59" t="s">
        <v>99</v>
      </c>
      <c r="O22" s="55" t="s">
        <v>100</v>
      </c>
    </row>
    <row r="23" customHeight="1" spans="1:15">
      <c r="A23" s="12">
        <v>18</v>
      </c>
      <c r="B23" s="33" t="s">
        <v>101</v>
      </c>
      <c r="C23" s="12" t="s">
        <v>19</v>
      </c>
      <c r="D23" s="27" t="s">
        <v>102</v>
      </c>
      <c r="E23" s="28">
        <v>150</v>
      </c>
      <c r="F23" s="25">
        <f t="shared" si="0"/>
        <v>57000</v>
      </c>
      <c r="G23" s="29">
        <f>20660+15366+39500</f>
        <v>75526</v>
      </c>
      <c r="H23" s="26">
        <f t="shared" si="1"/>
        <v>1.32501754385965</v>
      </c>
      <c r="I23" s="28">
        <v>150</v>
      </c>
      <c r="J23" s="14">
        <f t="shared" si="2"/>
        <v>28500</v>
      </c>
      <c r="K23" s="54" t="s">
        <v>102</v>
      </c>
      <c r="L23" s="59" t="s">
        <v>103</v>
      </c>
      <c r="M23" s="28" t="s">
        <v>104</v>
      </c>
      <c r="N23" s="59" t="s">
        <v>105</v>
      </c>
      <c r="O23" s="55" t="s">
        <v>106</v>
      </c>
    </row>
    <row r="24" customHeight="1" spans="1:15">
      <c r="A24" s="12">
        <v>19</v>
      </c>
      <c r="B24" s="13" t="s">
        <v>107</v>
      </c>
      <c r="C24" s="12" t="s">
        <v>19</v>
      </c>
      <c r="D24" s="27" t="s">
        <v>108</v>
      </c>
      <c r="E24" s="28">
        <v>120</v>
      </c>
      <c r="F24" s="25">
        <f t="shared" si="0"/>
        <v>45600</v>
      </c>
      <c r="G24" s="29">
        <f>20860+25680</f>
        <v>46540</v>
      </c>
      <c r="H24" s="26">
        <f t="shared" si="1"/>
        <v>1.02061403508772</v>
      </c>
      <c r="I24" s="28">
        <v>120</v>
      </c>
      <c r="J24" s="14">
        <f t="shared" si="2"/>
        <v>22800</v>
      </c>
      <c r="K24" s="54" t="s">
        <v>108</v>
      </c>
      <c r="L24" s="28" t="s">
        <v>109</v>
      </c>
      <c r="M24" s="28" t="s">
        <v>110</v>
      </c>
      <c r="N24" s="59" t="s">
        <v>111</v>
      </c>
      <c r="O24" s="55" t="s">
        <v>112</v>
      </c>
    </row>
    <row r="25" customHeight="1" spans="1:15">
      <c r="A25" s="12">
        <v>20</v>
      </c>
      <c r="B25" s="32"/>
      <c r="C25" s="12" t="s">
        <v>19</v>
      </c>
      <c r="D25" s="27" t="s">
        <v>113</v>
      </c>
      <c r="E25" s="28">
        <v>130</v>
      </c>
      <c r="F25" s="25">
        <f t="shared" si="0"/>
        <v>49400</v>
      </c>
      <c r="G25" s="29">
        <f>47200+2480</f>
        <v>49680</v>
      </c>
      <c r="H25" s="26">
        <f t="shared" si="1"/>
        <v>1.00566801619433</v>
      </c>
      <c r="I25" s="28">
        <v>130</v>
      </c>
      <c r="J25" s="14">
        <f t="shared" si="2"/>
        <v>24700</v>
      </c>
      <c r="K25" s="54" t="s">
        <v>113</v>
      </c>
      <c r="L25" s="28" t="s">
        <v>114</v>
      </c>
      <c r="M25" s="28" t="s">
        <v>115</v>
      </c>
      <c r="N25" s="59" t="s">
        <v>85</v>
      </c>
      <c r="O25" s="55" t="s">
        <v>30</v>
      </c>
    </row>
    <row r="26" customHeight="1" spans="1:15">
      <c r="A26" s="12">
        <v>21</v>
      </c>
      <c r="B26" s="13" t="s">
        <v>116</v>
      </c>
      <c r="C26" s="12" t="s">
        <v>19</v>
      </c>
      <c r="D26" s="27" t="s">
        <v>117</v>
      </c>
      <c r="E26" s="28">
        <v>90</v>
      </c>
      <c r="F26" s="25">
        <f t="shared" si="0"/>
        <v>34200</v>
      </c>
      <c r="G26" s="29">
        <f>33220</f>
        <v>33220</v>
      </c>
      <c r="H26" s="26">
        <f t="shared" si="1"/>
        <v>0.971345029239766</v>
      </c>
      <c r="I26" s="28">
        <v>87.4</v>
      </c>
      <c r="J26" s="14">
        <f t="shared" si="2"/>
        <v>16606</v>
      </c>
      <c r="K26" s="54" t="s">
        <v>117</v>
      </c>
      <c r="L26" s="59" t="s">
        <v>118</v>
      </c>
      <c r="M26" s="28" t="s">
        <v>119</v>
      </c>
      <c r="N26" s="59" t="s">
        <v>120</v>
      </c>
      <c r="O26" s="55" t="s">
        <v>121</v>
      </c>
    </row>
    <row r="27" customHeight="1" spans="1:15">
      <c r="A27" s="12">
        <v>22</v>
      </c>
      <c r="B27" s="30"/>
      <c r="C27" s="12" t="s">
        <v>19</v>
      </c>
      <c r="D27" s="27" t="s">
        <v>122</v>
      </c>
      <c r="E27" s="28">
        <v>100</v>
      </c>
      <c r="F27" s="25">
        <f t="shared" si="0"/>
        <v>38000</v>
      </c>
      <c r="G27" s="29">
        <f>8960+27280</f>
        <v>36240</v>
      </c>
      <c r="H27" s="26">
        <f t="shared" si="1"/>
        <v>0.953684210526316</v>
      </c>
      <c r="I27" s="28">
        <v>95.4</v>
      </c>
      <c r="J27" s="14">
        <f t="shared" si="2"/>
        <v>18126</v>
      </c>
      <c r="K27" s="54" t="s">
        <v>122</v>
      </c>
      <c r="L27" s="59" t="s">
        <v>123</v>
      </c>
      <c r="M27" s="28" t="s">
        <v>124</v>
      </c>
      <c r="N27" s="59" t="s">
        <v>125</v>
      </c>
      <c r="O27" s="55" t="s">
        <v>126</v>
      </c>
    </row>
    <row r="28" customHeight="1" spans="1:15">
      <c r="A28" s="12">
        <v>23</v>
      </c>
      <c r="B28" s="30"/>
      <c r="C28" s="12" t="s">
        <v>19</v>
      </c>
      <c r="D28" s="34" t="s">
        <v>127</v>
      </c>
      <c r="E28" s="35">
        <v>80</v>
      </c>
      <c r="F28" s="25">
        <f t="shared" si="0"/>
        <v>30400</v>
      </c>
      <c r="G28" s="36">
        <f>18813+6640+4140</f>
        <v>29593</v>
      </c>
      <c r="H28" s="26">
        <f t="shared" si="1"/>
        <v>0.973453947368421</v>
      </c>
      <c r="I28" s="35">
        <v>77.9</v>
      </c>
      <c r="J28" s="14">
        <f t="shared" si="2"/>
        <v>14801</v>
      </c>
      <c r="K28" s="58" t="s">
        <v>127</v>
      </c>
      <c r="L28" s="59" t="s">
        <v>128</v>
      </c>
      <c r="M28" s="57" t="s">
        <v>129</v>
      </c>
      <c r="N28" s="59" t="s">
        <v>130</v>
      </c>
      <c r="O28" s="55" t="s">
        <v>126</v>
      </c>
    </row>
    <row r="29" customHeight="1" spans="1:15">
      <c r="A29" s="12">
        <v>24</v>
      </c>
      <c r="B29" s="30"/>
      <c r="C29" s="12" t="s">
        <v>19</v>
      </c>
      <c r="D29" s="34" t="s">
        <v>131</v>
      </c>
      <c r="E29" s="35">
        <v>30</v>
      </c>
      <c r="F29" s="25">
        <f t="shared" si="0"/>
        <v>11400</v>
      </c>
      <c r="G29" s="36">
        <f>18820</f>
        <v>18820</v>
      </c>
      <c r="H29" s="26">
        <f t="shared" si="1"/>
        <v>1.65087719298246</v>
      </c>
      <c r="I29" s="35">
        <v>30</v>
      </c>
      <c r="J29" s="14">
        <f t="shared" si="2"/>
        <v>5700</v>
      </c>
      <c r="K29" s="58" t="s">
        <v>131</v>
      </c>
      <c r="L29" s="59" t="s">
        <v>132</v>
      </c>
      <c r="M29" s="57" t="s">
        <v>133</v>
      </c>
      <c r="N29" s="59" t="s">
        <v>134</v>
      </c>
      <c r="O29" s="55" t="s">
        <v>135</v>
      </c>
    </row>
    <row r="30" customHeight="1" spans="1:15">
      <c r="A30" s="12">
        <v>25</v>
      </c>
      <c r="B30" s="30"/>
      <c r="C30" s="12" t="s">
        <v>19</v>
      </c>
      <c r="D30" s="34" t="s">
        <v>136</v>
      </c>
      <c r="E30" s="35">
        <v>90</v>
      </c>
      <c r="F30" s="25">
        <f t="shared" si="0"/>
        <v>34200</v>
      </c>
      <c r="G30" s="36">
        <f>33460</f>
        <v>33460</v>
      </c>
      <c r="H30" s="26">
        <f t="shared" si="1"/>
        <v>0.978362573099415</v>
      </c>
      <c r="I30" s="35">
        <v>88.1</v>
      </c>
      <c r="J30" s="14">
        <f t="shared" si="2"/>
        <v>16739</v>
      </c>
      <c r="K30" s="58" t="s">
        <v>136</v>
      </c>
      <c r="L30" s="59" t="s">
        <v>137</v>
      </c>
      <c r="M30" s="57" t="s">
        <v>138</v>
      </c>
      <c r="N30" s="59" t="s">
        <v>139</v>
      </c>
      <c r="O30" s="55" t="s">
        <v>121</v>
      </c>
    </row>
    <row r="31" customHeight="1" spans="1:15">
      <c r="A31" s="12">
        <v>26</v>
      </c>
      <c r="B31" s="30"/>
      <c r="C31" s="12" t="s">
        <v>19</v>
      </c>
      <c r="D31" s="34" t="s">
        <v>140</v>
      </c>
      <c r="E31" s="35">
        <v>350</v>
      </c>
      <c r="F31" s="25">
        <f t="shared" si="0"/>
        <v>133000</v>
      </c>
      <c r="G31" s="36">
        <f>22160+24460+41360+41680+11100</f>
        <v>140760</v>
      </c>
      <c r="H31" s="26">
        <f t="shared" si="1"/>
        <v>1.05834586466165</v>
      </c>
      <c r="I31" s="35">
        <v>350</v>
      </c>
      <c r="J31" s="14">
        <f t="shared" si="2"/>
        <v>66500</v>
      </c>
      <c r="K31" s="58" t="s">
        <v>140</v>
      </c>
      <c r="L31" s="57" t="s">
        <v>141</v>
      </c>
      <c r="M31" s="57" t="s">
        <v>142</v>
      </c>
      <c r="N31" s="59" t="s">
        <v>143</v>
      </c>
      <c r="O31" s="55" t="s">
        <v>144</v>
      </c>
    </row>
    <row r="32" customHeight="1" spans="1:15">
      <c r="A32" s="12">
        <v>27</v>
      </c>
      <c r="B32" s="30"/>
      <c r="C32" s="12" t="s">
        <v>19</v>
      </c>
      <c r="D32" s="34" t="s">
        <v>145</v>
      </c>
      <c r="E32" s="35">
        <v>50</v>
      </c>
      <c r="F32" s="25">
        <f t="shared" si="0"/>
        <v>19000</v>
      </c>
      <c r="G32" s="36">
        <v>26380</v>
      </c>
      <c r="H32" s="26">
        <f t="shared" si="1"/>
        <v>1.38842105263158</v>
      </c>
      <c r="I32" s="35">
        <v>50</v>
      </c>
      <c r="J32" s="14">
        <f t="shared" si="2"/>
        <v>9500</v>
      </c>
      <c r="K32" s="58" t="s">
        <v>145</v>
      </c>
      <c r="L32" s="59" t="s">
        <v>146</v>
      </c>
      <c r="M32" s="57" t="s">
        <v>147</v>
      </c>
      <c r="N32" s="59" t="s">
        <v>148</v>
      </c>
      <c r="O32" s="55" t="s">
        <v>149</v>
      </c>
    </row>
    <row r="33" customHeight="1" spans="1:15">
      <c r="A33" s="12">
        <v>28</v>
      </c>
      <c r="B33" s="30"/>
      <c r="C33" s="12" t="s">
        <v>19</v>
      </c>
      <c r="D33" s="34" t="s">
        <v>150</v>
      </c>
      <c r="E33" s="35">
        <v>110</v>
      </c>
      <c r="F33" s="25">
        <f t="shared" si="0"/>
        <v>41800</v>
      </c>
      <c r="G33" s="36">
        <f>39540+37646</f>
        <v>77186</v>
      </c>
      <c r="H33" s="26">
        <f t="shared" si="1"/>
        <v>1.84655502392344</v>
      </c>
      <c r="I33" s="35">
        <v>110</v>
      </c>
      <c r="J33" s="14">
        <f t="shared" si="2"/>
        <v>20900</v>
      </c>
      <c r="K33" s="58" t="s">
        <v>150</v>
      </c>
      <c r="L33" s="59" t="s">
        <v>137</v>
      </c>
      <c r="M33" s="57" t="s">
        <v>138</v>
      </c>
      <c r="N33" s="59" t="s">
        <v>151</v>
      </c>
      <c r="O33" s="55" t="s">
        <v>144</v>
      </c>
    </row>
    <row r="34" customHeight="1" spans="1:15">
      <c r="A34" s="12">
        <v>29</v>
      </c>
      <c r="B34" s="30"/>
      <c r="C34" s="12" t="s">
        <v>19</v>
      </c>
      <c r="D34" s="34" t="s">
        <v>152</v>
      </c>
      <c r="E34" s="35">
        <v>200</v>
      </c>
      <c r="F34" s="25">
        <f t="shared" si="0"/>
        <v>76000</v>
      </c>
      <c r="G34" s="36">
        <f>7600+24580+10835+10520+2633+2020+2038+39420</f>
        <v>99646</v>
      </c>
      <c r="H34" s="26">
        <f t="shared" si="1"/>
        <v>1.31113157894737</v>
      </c>
      <c r="I34" s="35">
        <v>200</v>
      </c>
      <c r="J34" s="14">
        <f t="shared" si="2"/>
        <v>38000</v>
      </c>
      <c r="K34" s="58" t="s">
        <v>152</v>
      </c>
      <c r="L34" s="57" t="s">
        <v>153</v>
      </c>
      <c r="M34" s="57" t="s">
        <v>154</v>
      </c>
      <c r="N34" s="59" t="s">
        <v>80</v>
      </c>
      <c r="O34" s="55" t="s">
        <v>155</v>
      </c>
    </row>
    <row r="35" customHeight="1" spans="1:15">
      <c r="A35" s="12">
        <v>30</v>
      </c>
      <c r="B35" s="30"/>
      <c r="C35" s="12" t="s">
        <v>19</v>
      </c>
      <c r="D35" s="34" t="s">
        <v>156</v>
      </c>
      <c r="E35" s="35">
        <v>100</v>
      </c>
      <c r="F35" s="25">
        <f t="shared" si="0"/>
        <v>38000</v>
      </c>
      <c r="G35" s="36">
        <f>68834-26380</f>
        <v>42454</v>
      </c>
      <c r="H35" s="26">
        <f t="shared" si="1"/>
        <v>1.11721052631579</v>
      </c>
      <c r="I35" s="35">
        <v>100</v>
      </c>
      <c r="J35" s="14">
        <f t="shared" si="2"/>
        <v>19000</v>
      </c>
      <c r="K35" s="58" t="s">
        <v>156</v>
      </c>
      <c r="L35" s="59" t="s">
        <v>157</v>
      </c>
      <c r="M35" s="57" t="s">
        <v>147</v>
      </c>
      <c r="N35" s="59" t="s">
        <v>158</v>
      </c>
      <c r="O35" s="55" t="s">
        <v>159</v>
      </c>
    </row>
    <row r="36" customHeight="1" spans="1:15">
      <c r="A36" s="12">
        <v>31</v>
      </c>
      <c r="B36" s="32"/>
      <c r="C36" s="12" t="s">
        <v>19</v>
      </c>
      <c r="D36" s="34" t="s">
        <v>160</v>
      </c>
      <c r="E36" s="35">
        <v>400</v>
      </c>
      <c r="F36" s="25">
        <f t="shared" si="0"/>
        <v>152000</v>
      </c>
      <c r="G36" s="36">
        <f>4520+7260+14160+41120+14120+38560+31500</f>
        <v>151240</v>
      </c>
      <c r="H36" s="26">
        <f t="shared" si="1"/>
        <v>0.995</v>
      </c>
      <c r="I36" s="35">
        <v>398</v>
      </c>
      <c r="J36" s="14">
        <f t="shared" si="2"/>
        <v>75620</v>
      </c>
      <c r="K36" s="58" t="s">
        <v>160</v>
      </c>
      <c r="L36" s="57" t="s">
        <v>161</v>
      </c>
      <c r="M36" s="57" t="s">
        <v>162</v>
      </c>
      <c r="N36" s="59" t="s">
        <v>80</v>
      </c>
      <c r="O36" s="55" t="s">
        <v>155</v>
      </c>
    </row>
    <row r="37" customHeight="1" spans="1:15">
      <c r="A37" s="12">
        <v>32</v>
      </c>
      <c r="B37" s="13" t="s">
        <v>163</v>
      </c>
      <c r="C37" s="12" t="s">
        <v>19</v>
      </c>
      <c r="D37" s="34" t="s">
        <v>164</v>
      </c>
      <c r="E37" s="28">
        <v>53</v>
      </c>
      <c r="F37" s="25">
        <f t="shared" si="0"/>
        <v>20140</v>
      </c>
      <c r="G37" s="29">
        <f>21540</f>
        <v>21540</v>
      </c>
      <c r="H37" s="26">
        <f t="shared" si="1"/>
        <v>1.0695134061569</v>
      </c>
      <c r="I37" s="28">
        <v>53</v>
      </c>
      <c r="J37" s="14">
        <f t="shared" si="2"/>
        <v>10070</v>
      </c>
      <c r="K37" s="58" t="s">
        <v>164</v>
      </c>
      <c r="L37" s="59" t="s">
        <v>165</v>
      </c>
      <c r="M37" s="28" t="s">
        <v>166</v>
      </c>
      <c r="N37" s="59" t="s">
        <v>167</v>
      </c>
      <c r="O37" s="55" t="s">
        <v>168</v>
      </c>
    </row>
    <row r="38" customHeight="1" spans="1:15">
      <c r="A38" s="12">
        <v>33</v>
      </c>
      <c r="B38" s="30"/>
      <c r="C38" s="12" t="s">
        <v>19</v>
      </c>
      <c r="D38" s="34" t="s">
        <v>169</v>
      </c>
      <c r="E38" s="28">
        <v>74</v>
      </c>
      <c r="F38" s="25">
        <f t="shared" si="0"/>
        <v>28120</v>
      </c>
      <c r="G38" s="29">
        <f>33480</f>
        <v>33480</v>
      </c>
      <c r="H38" s="26">
        <f t="shared" si="1"/>
        <v>1.19061166429587</v>
      </c>
      <c r="I38" s="28">
        <v>74</v>
      </c>
      <c r="J38" s="14">
        <f t="shared" si="2"/>
        <v>14060</v>
      </c>
      <c r="K38" s="58" t="s">
        <v>169</v>
      </c>
      <c r="L38" s="59" t="s">
        <v>170</v>
      </c>
      <c r="M38" s="28" t="s">
        <v>171</v>
      </c>
      <c r="N38" s="59" t="s">
        <v>172</v>
      </c>
      <c r="O38" s="55" t="s">
        <v>173</v>
      </c>
    </row>
    <row r="39" customHeight="1" spans="1:15">
      <c r="A39" s="12">
        <v>34</v>
      </c>
      <c r="B39" s="30"/>
      <c r="C39" s="12" t="s">
        <v>19</v>
      </c>
      <c r="D39" s="34" t="s">
        <v>174</v>
      </c>
      <c r="E39" s="28">
        <v>67</v>
      </c>
      <c r="F39" s="25">
        <f t="shared" si="0"/>
        <v>25460</v>
      </c>
      <c r="G39" s="29">
        <v>40120</v>
      </c>
      <c r="H39" s="26">
        <f t="shared" si="1"/>
        <v>1.5758051846033</v>
      </c>
      <c r="I39" s="28">
        <v>67</v>
      </c>
      <c r="J39" s="14">
        <f t="shared" si="2"/>
        <v>12730</v>
      </c>
      <c r="K39" s="58" t="s">
        <v>174</v>
      </c>
      <c r="L39" s="28" t="s">
        <v>175</v>
      </c>
      <c r="M39" s="28" t="s">
        <v>176</v>
      </c>
      <c r="N39" s="59" t="s">
        <v>177</v>
      </c>
      <c r="O39" s="55" t="s">
        <v>178</v>
      </c>
    </row>
    <row r="40" customHeight="1" spans="1:15">
      <c r="A40" s="12">
        <v>35</v>
      </c>
      <c r="B40" s="30"/>
      <c r="C40" s="12" t="s">
        <v>19</v>
      </c>
      <c r="D40" s="34" t="s">
        <v>179</v>
      </c>
      <c r="E40" s="28">
        <v>53</v>
      </c>
      <c r="F40" s="25">
        <f t="shared" si="0"/>
        <v>20140</v>
      </c>
      <c r="G40" s="29">
        <f>13160+10800</f>
        <v>23960</v>
      </c>
      <c r="H40" s="26">
        <f t="shared" si="1"/>
        <v>1.1896722939424</v>
      </c>
      <c r="I40" s="28">
        <v>53</v>
      </c>
      <c r="J40" s="14">
        <f t="shared" si="2"/>
        <v>10070</v>
      </c>
      <c r="K40" s="58" t="s">
        <v>179</v>
      </c>
      <c r="L40" s="59" t="s">
        <v>180</v>
      </c>
      <c r="M40" s="28" t="s">
        <v>181</v>
      </c>
      <c r="N40" s="59" t="s">
        <v>182</v>
      </c>
      <c r="O40" s="55" t="s">
        <v>155</v>
      </c>
    </row>
    <row r="41" customHeight="1" spans="1:15">
      <c r="A41" s="12">
        <v>36</v>
      </c>
      <c r="B41" s="32"/>
      <c r="C41" s="12" t="s">
        <v>19</v>
      </c>
      <c r="D41" s="34" t="s">
        <v>183</v>
      </c>
      <c r="E41" s="28">
        <v>53</v>
      </c>
      <c r="F41" s="25">
        <f t="shared" si="0"/>
        <v>20140</v>
      </c>
      <c r="G41" s="29">
        <f>20200</f>
        <v>20200</v>
      </c>
      <c r="H41" s="26">
        <f t="shared" si="1"/>
        <v>1.00297914597815</v>
      </c>
      <c r="I41" s="28">
        <v>53</v>
      </c>
      <c r="J41" s="14">
        <f t="shared" si="2"/>
        <v>10070</v>
      </c>
      <c r="K41" s="58" t="s">
        <v>183</v>
      </c>
      <c r="L41" s="59" t="s">
        <v>184</v>
      </c>
      <c r="M41" s="28" t="s">
        <v>185</v>
      </c>
      <c r="N41" s="59" t="s">
        <v>186</v>
      </c>
      <c r="O41" s="55" t="s">
        <v>187</v>
      </c>
    </row>
  </sheetData>
  <mergeCells count="25">
    <mergeCell ref="A1:O1"/>
    <mergeCell ref="G2:K2"/>
    <mergeCell ref="M2:N2"/>
    <mergeCell ref="A5:B5"/>
    <mergeCell ref="A3:A4"/>
    <mergeCell ref="B3:B4"/>
    <mergeCell ref="B6:B14"/>
    <mergeCell ref="B15:B19"/>
    <mergeCell ref="B20:B22"/>
    <mergeCell ref="B24:B25"/>
    <mergeCell ref="B26:B36"/>
    <mergeCell ref="B37:B4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2" right="0.0777777777777778" top="0.310416666666667" bottom="0.388888888888889" header="0.349305555555556" footer="0.297916666666667"/>
  <pageSetup paperSize="9" scale="84" orientation="landscape" horizontalDpi="600"/>
  <headerFooter/>
  <rowBreaks count="3" manualBreakCount="3">
    <brk id="14" max="16383" man="1"/>
    <brk id="25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yeym</dc:creator>
  <cp:lastModifiedBy>Administrator</cp:lastModifiedBy>
  <dcterms:created xsi:type="dcterms:W3CDTF">2021-06-02T01:57:00Z</dcterms:created>
  <cp:lastPrinted>2021-06-02T02:07:00Z</cp:lastPrinted>
  <dcterms:modified xsi:type="dcterms:W3CDTF">2022-08-15T08:33:11Z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  <property fmtid="{D5CDD505-2E9C-101B-9397-08002B2CF9AE}" pid="3" name="ICV">
    <vt:lpwstr>C77217AD31A241AB87856C0EA865AAAE</vt:lpwstr>
  </property>
</Properties>
</file>