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<sst xmlns="http://schemas.openxmlformats.org/spreadsheetml/2006/main" count="94" uniqueCount="84">
  <si>
    <t>青铜峡市现代设施农业（畜牧、种植）贷款贴息公示汇总表</t>
  </si>
  <si>
    <t>填报单位：青铜峡市农业农村局</t>
  </si>
  <si>
    <t xml:space="preserve"> 填报日期：2025年1月9日</t>
  </si>
  <si>
    <t>序号</t>
  </si>
  <si>
    <t>贴息对象名称</t>
  </si>
  <si>
    <t>贴息对象类型</t>
  </si>
  <si>
    <t>建设项目名称</t>
  </si>
  <si>
    <t>建设项目内容</t>
  </si>
  <si>
    <t>建设项目投资规模
（万元）</t>
  </si>
  <si>
    <t>建设项目
所在地</t>
  </si>
  <si>
    <t>贷款银行</t>
  </si>
  <si>
    <t>符合条件的贷款金额
（万元）</t>
  </si>
  <si>
    <t>贷款合同编号</t>
  </si>
  <si>
    <t>贴息利率</t>
  </si>
  <si>
    <t>贴息天数（2024年1月1日—2024年12月31日）</t>
  </si>
  <si>
    <t>核定贴息金额</t>
  </si>
  <si>
    <t>总额小计（万元）</t>
  </si>
  <si>
    <t>中央资金贴息金额
（万元）</t>
  </si>
  <si>
    <t>自治区资金贴息金额
（万元）</t>
  </si>
  <si>
    <t>县级配套贴息金额
（万元）</t>
  </si>
  <si>
    <t>合    计</t>
  </si>
  <si>
    <t>宁夏天地兴农畜牧发展有限公司</t>
  </si>
  <si>
    <t>生猪养殖企业</t>
  </si>
  <si>
    <t>宁夏天地兴农畜牧发展有限公司青铜峡大坝镇十万头生猪建设项目</t>
  </si>
  <si>
    <t>养殖圈舍建设及设备购置</t>
  </si>
  <si>
    <t>青铜峡市大坝镇榆树湾沟</t>
  </si>
  <si>
    <t>宁夏银行青铜峡支行</t>
  </si>
  <si>
    <t>NY010010250420230100012</t>
  </si>
  <si>
    <t>石嘴山银行青铜峡支行</t>
  </si>
  <si>
    <t>NBC2023080900000042</t>
  </si>
  <si>
    <t>小  计</t>
  </si>
  <si>
    <t>宁夏新兴农牧业有限公司</t>
  </si>
  <si>
    <t>宁夏新兴农牧业有限公司生猪标准化养殖场建设项目</t>
  </si>
  <si>
    <t>养殖圈舍及配套设施建设</t>
  </si>
  <si>
    <t>青铜峡农村商业银行大坝支行</t>
  </si>
  <si>
    <t>00801212023083175418</t>
  </si>
  <si>
    <t>00801212024080844445</t>
  </si>
  <si>
    <t>00801212024030879701</t>
  </si>
  <si>
    <t>小计</t>
  </si>
  <si>
    <t>青铜峡市瑞丰家庭养猪场</t>
  </si>
  <si>
    <t>生猪养殖家庭农场</t>
  </si>
  <si>
    <t>青铜峡市瑞丰养殖场扩建项目</t>
  </si>
  <si>
    <t>养殖圈舍建设</t>
  </si>
  <si>
    <t>青铜峡市邵岗镇大沟村</t>
  </si>
  <si>
    <t>青铜峡农村商业银行瞿靖支行</t>
  </si>
  <si>
    <t>00801192023031584526</t>
  </si>
  <si>
    <t>00'801192023031584525</t>
  </si>
  <si>
    <t>00801192023081153776</t>
  </si>
  <si>
    <t>中国邮政储蓄银行青铜峡支行</t>
  </si>
  <si>
    <t>6499990Q224011934489</t>
  </si>
  <si>
    <t>青铜峡市恒伟生猪养殖专业合作社</t>
  </si>
  <si>
    <t>生猪养殖合作社</t>
  </si>
  <si>
    <t>青铜峡市恒伟生猪养殖专业合作社提升改造项目</t>
  </si>
  <si>
    <t>养殖圈舍提升改造</t>
  </si>
  <si>
    <t>青铜峡市大坝镇滑石沟村</t>
  </si>
  <si>
    <t>中国农业银行青铜峡支行</t>
  </si>
  <si>
    <t>64010320230001100</t>
  </si>
  <si>
    <t>宁夏聚牧农牧业发展有限公司</t>
  </si>
  <si>
    <t>奶牛养殖企业</t>
  </si>
  <si>
    <t>2023年优势特色集群-5G未来智慧牧场建设项目</t>
  </si>
  <si>
    <t>数字化、智能化养殖管理系统建设</t>
  </si>
  <si>
    <t>青铜峡市峡口镇曹大沟</t>
  </si>
  <si>
    <t>中国银行青铜峡支行营业部</t>
  </si>
  <si>
    <t>宁夏瀚林牧业有限公司</t>
  </si>
  <si>
    <t>肉牛养殖企业</t>
  </si>
  <si>
    <t>宁夏瀚林牧业有限公司标准化肉牛场二期建设项目</t>
  </si>
  <si>
    <t>项目主要建设存栏1000头肉牛的标准化养殖场，建设养殖棚、青贮平台、粪污处理区、消毒室及道路硬化环保、安全等附属设施。</t>
  </si>
  <si>
    <t>青铜峡市大坝镇三棵树村</t>
  </si>
  <si>
    <t>宁夏青铜峡农村商业银行股份有限公司铝厂支行</t>
  </si>
  <si>
    <t>流循字第00801222024032612435</t>
  </si>
  <si>
    <t>宁夏华牧农牧科技有限公司</t>
  </si>
  <si>
    <t>宁夏华牧农牧科技有限公司2024年奶业提升项目</t>
  </si>
  <si>
    <t>项目主要进行智能数字化挤奶改造升级、环境温度控制、自动计量等;智能牛群管理、饲喂采集系统、智能管理系统等);环境控制、无害化处理暂存冷库等);智能饲喂系统。</t>
  </si>
  <si>
    <t>青铜峡市树新林场园艺分场</t>
  </si>
  <si>
    <t>宁夏青铜峡农村商业银行股份有限公司河滨支行</t>
  </si>
  <si>
    <t>流字第0081132024053181930</t>
  </si>
  <si>
    <t>青铜峡市蒋东瓜果蔬菜专业合作社</t>
  </si>
  <si>
    <t>果蔬种植合作社</t>
  </si>
  <si>
    <t>青铜峡市蒋东瓜果蔬菜专业合作社设施新建项目</t>
  </si>
  <si>
    <t>旧棚提升改造</t>
  </si>
  <si>
    <t>大坝镇蒋东村</t>
  </si>
  <si>
    <t>农村黄河商业银行</t>
  </si>
  <si>
    <t>个循字第00801132024051767114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</si>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</sst>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6"/>
      <color theme="1"/>
      <name val="方正仿宋_GBK"/>
      <charset val="134"/>
    </font>
    <font>
      <b/>
      <sz val="12"/>
      <color theme="1"/>
      <name val="方正仿宋_GBK"/>
      <charset val="134"/>
    </font>
    <font>
      <b/>
      <sz val="12"/>
      <color rgb="FFFF0000"/>
      <name val="方正仿宋_GBK"/>
      <charset val="134"/>
    </font>
    <font>
      <sz val="12"/>
      <color rgb="FFFF0000"/>
      <name val="方正仿宋_GBK"/>
      <charset val="134"/>
    </font>
    <font>
      <b/>
      <sz val="12"/>
      <name val="方正仿宋_GBK"/>
      <charset val="134"/>
    </font>
    <font>
      <sz val="12"/>
      <color theme="1"/>
      <name val="方正仿宋_GBK"/>
      <charset val="134"/>
    </font>
    <font>
      <b/>
      <sz val="16"/>
      <color theme="1"/>
      <name val="方正仿宋_GBK"/>
      <charset val="134"/>
    </font>
    <font>
      <sz val="16"/>
      <name val="方正仿宋_GBK"/>
      <charset val="134"/>
    </font>
    <font>
      <b/>
      <sz val="16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1" fillId="14" borderId="8" applyNumberFormat="false" applyAlignment="false" applyProtection="false">
      <alignment vertical="center"/>
    </xf>
    <xf numFmtId="0" fontId="18" fillId="8" borderId="6" applyNumberFormat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0" fillId="29" borderId="12" applyNumberFormat="false" applyFon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27" fillId="14" borderId="11" applyNumberFormat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8" fillId="30" borderId="11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7" fillId="0" borderId="0" xfId="0" applyFont="true" applyAlignment="true">
      <alignment horizontal="center" vertical="center"/>
    </xf>
    <xf numFmtId="0" fontId="7" fillId="0" borderId="0" xfId="0" applyFont="true" applyAlignment="true">
      <alignment horizontal="center" vertical="center" wrapText="true"/>
    </xf>
    <xf numFmtId="9" fontId="5" fillId="0" borderId="1" xfId="0" applyNumberFormat="true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9" fontId="9" fillId="0" borderId="1" xfId="0" applyNumberFormat="true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176" fontId="9" fillId="0" borderId="1" xfId="0" applyNumberFormat="true" applyFont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9" fontId="9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9" fontId="2" fillId="0" borderId="1" xfId="0" applyNumberFormat="true" applyFont="true" applyBorder="true" applyAlignment="true">
      <alignment horizontal="center" vertical="center" wrapText="true"/>
    </xf>
    <xf numFmtId="176" fontId="1" fillId="0" borderId="0" xfId="0" applyNumberFormat="true" applyFont="true" applyAlignment="true">
      <alignment horizontal="center" vertical="center"/>
    </xf>
    <xf numFmtId="176" fontId="2" fillId="0" borderId="0" xfId="0" applyNumberFormat="true" applyFont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 wrapText="true"/>
    </xf>
    <xf numFmtId="176" fontId="10" fillId="0" borderId="1" xfId="0" applyNumberFormat="true" applyFont="true" applyBorder="true" applyAlignment="true">
      <alignment horizontal="center" vertical="center" wrapText="true"/>
    </xf>
    <xf numFmtId="176" fontId="9" fillId="0" borderId="1" xfId="0" applyNumberFormat="true" applyFont="true" applyBorder="true" applyAlignment="true" quotePrefix="true">
      <alignment horizontal="center" vertical="center" wrapText="true"/>
    </xf>
    <xf numFmtId="0" fontId="9" fillId="0" borderId="1" xfId="0" applyNumberFormat="true" applyFont="true" applyFill="true" applyBorder="true" applyAlignment="true" quotePrefix="true">
      <alignment horizontal="center" vertical="center" wrapText="true"/>
    </xf>
    <xf numFmtId="0" fontId="2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25"/>
  <sheetViews>
    <sheetView tabSelected="1" zoomScale="70" zoomScaleNormal="70" workbookViewId="0">
      <selection activeCell="N29" sqref="N29"/>
    </sheetView>
  </sheetViews>
  <sheetFormatPr defaultColWidth="9" defaultRowHeight="13.5"/>
  <cols>
    <col min="1" max="1" width="5.75" style="2" customWidth="true"/>
    <col min="2" max="2" width="13.25" style="2" customWidth="true"/>
    <col min="3" max="3" width="11.1333333333333" style="2" customWidth="true"/>
    <col min="4" max="4" width="18.8916666666667" style="2" customWidth="true"/>
    <col min="5" max="5" width="33.4916666666667" style="2" customWidth="true"/>
    <col min="6" max="6" width="9.86666666666667" style="2" customWidth="true"/>
    <col min="7" max="7" width="13" style="2" customWidth="true"/>
    <col min="8" max="8" width="19.675" style="2" customWidth="true"/>
    <col min="9" max="9" width="18.5666666666667" style="2" customWidth="true"/>
    <col min="10" max="10" width="32.5333333333333" style="2" customWidth="true"/>
    <col min="11" max="12" width="10.8666666666667" style="2" customWidth="true"/>
    <col min="13" max="13" width="11.1083333333333" style="3" customWidth="true"/>
    <col min="14" max="16" width="10.1333333333333" style="3" customWidth="true"/>
    <col min="17" max="16384" width="9" style="2"/>
  </cols>
  <sheetData>
    <row r="1" ht="44" customHeight="true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35"/>
      <c r="N1" s="35"/>
      <c r="O1" s="35"/>
      <c r="P1" s="35"/>
    </row>
    <row r="2" ht="48" customHeight="true" spans="1:16">
      <c r="A2" s="5" t="s">
        <v>1</v>
      </c>
      <c r="B2" s="5"/>
      <c r="C2" s="5"/>
      <c r="D2" s="5"/>
      <c r="E2" s="19"/>
      <c r="F2" s="20"/>
      <c r="G2" s="20"/>
      <c r="H2" s="20"/>
      <c r="I2" s="20"/>
      <c r="J2" s="20"/>
      <c r="K2" s="20"/>
      <c r="L2" s="19"/>
      <c r="M2" s="36" t="s">
        <v>2</v>
      </c>
      <c r="N2" s="36"/>
      <c r="O2" s="36"/>
      <c r="P2" s="36"/>
    </row>
    <row r="3" ht="30" customHeight="true" spans="1:16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37" t="s">
        <v>15</v>
      </c>
      <c r="N3" s="37"/>
      <c r="O3" s="37"/>
      <c r="P3" s="37"/>
    </row>
    <row r="4" ht="84" customHeight="true" spans="1:1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37" t="s">
        <v>16</v>
      </c>
      <c r="N4" s="37" t="s">
        <v>17</v>
      </c>
      <c r="O4" s="37" t="s">
        <v>18</v>
      </c>
      <c r="P4" s="37" t="s">
        <v>19</v>
      </c>
    </row>
    <row r="5" ht="36" customHeight="true" spans="1:16">
      <c r="A5" s="7"/>
      <c r="B5" s="8"/>
      <c r="C5" s="9" t="s">
        <v>20</v>
      </c>
      <c r="D5" s="8"/>
      <c r="E5" s="8"/>
      <c r="F5" s="8"/>
      <c r="G5" s="8"/>
      <c r="H5" s="8"/>
      <c r="I5" s="8"/>
      <c r="J5" s="8"/>
      <c r="K5" s="21"/>
      <c r="L5" s="8"/>
      <c r="M5" s="38">
        <f ca="1">M8+M17+M18+M19+M20+M21+M12+M25</f>
        <v>70.6375555555556</v>
      </c>
      <c r="N5" s="38">
        <f ca="1">N8+N17+N18+N19+N20+N21+N12+N25</f>
        <v>56.5100444444444</v>
      </c>
      <c r="O5" s="38">
        <f ca="1">O8+O17+O18+O19+O20+O21+O12+O25</f>
        <v>9.88925777777779</v>
      </c>
      <c r="P5" s="38">
        <f ca="1">P8+P17+P18+P19+P20+P21+P12+P25</f>
        <v>4.23825333333333</v>
      </c>
    </row>
    <row r="6" ht="109" customHeight="true" spans="1:16">
      <c r="A6" s="10">
        <v>1</v>
      </c>
      <c r="B6" s="11" t="s">
        <v>21</v>
      </c>
      <c r="C6" s="11" t="s">
        <v>22</v>
      </c>
      <c r="D6" s="11" t="s">
        <v>23</v>
      </c>
      <c r="E6" s="11" t="s">
        <v>24</v>
      </c>
      <c r="F6" s="11">
        <v>15600</v>
      </c>
      <c r="G6" s="11" t="s">
        <v>25</v>
      </c>
      <c r="H6" s="11" t="s">
        <v>26</v>
      </c>
      <c r="I6" s="11">
        <v>631</v>
      </c>
      <c r="J6" s="22" t="s">
        <v>27</v>
      </c>
      <c r="K6" s="23">
        <v>0.02</v>
      </c>
      <c r="L6" s="22">
        <v>316</v>
      </c>
      <c r="M6" s="25">
        <f>SUM(I6*K6/360*L6)</f>
        <v>11.0775555555556</v>
      </c>
      <c r="N6" s="25">
        <f>SUM(M6*0.8)</f>
        <v>8.86204444444444</v>
      </c>
      <c r="O6" s="25">
        <f>SUM(M6*0.2*0.7)</f>
        <v>1.55085777777778</v>
      </c>
      <c r="P6" s="25">
        <f>SUM(M6*0.2*0.3)</f>
        <v>0.664653333333333</v>
      </c>
    </row>
    <row r="7" ht="109" customHeight="true" spans="1:18">
      <c r="A7" s="10"/>
      <c r="B7" s="11"/>
      <c r="C7" s="11"/>
      <c r="D7" s="11"/>
      <c r="E7" s="11"/>
      <c r="F7" s="11"/>
      <c r="G7" s="11"/>
      <c r="H7" s="11" t="s">
        <v>28</v>
      </c>
      <c r="I7" s="11">
        <v>150</v>
      </c>
      <c r="J7" s="22" t="s">
        <v>29</v>
      </c>
      <c r="K7" s="23">
        <v>0.02</v>
      </c>
      <c r="L7" s="22">
        <v>360</v>
      </c>
      <c r="M7" s="25">
        <v>2.36</v>
      </c>
      <c r="N7" s="25">
        <f>SUM(M7*0.8)</f>
        <v>1.888</v>
      </c>
      <c r="O7" s="25">
        <f>SUM(M7*0.2*0.7)</f>
        <v>0.3304</v>
      </c>
      <c r="P7" s="25">
        <f>SUM(M7*0.2*0.3)</f>
        <v>0.1416</v>
      </c>
      <c r="R7" s="3"/>
    </row>
    <row r="8" ht="78" customHeight="true" spans="1:16">
      <c r="A8" s="10"/>
      <c r="B8" s="11"/>
      <c r="C8" s="12" t="s">
        <v>30</v>
      </c>
      <c r="D8" s="12"/>
      <c r="E8" s="12"/>
      <c r="F8" s="12"/>
      <c r="G8" s="12"/>
      <c r="H8" s="12"/>
      <c r="I8" s="12">
        <f>SUM(I6:I7)</f>
        <v>781</v>
      </c>
      <c r="J8" s="24"/>
      <c r="K8" s="23">
        <v>0.02</v>
      </c>
      <c r="L8" s="24"/>
      <c r="M8" s="39">
        <f>SUM(M6:M7)</f>
        <v>13.4375555555556</v>
      </c>
      <c r="N8" s="39">
        <f>SUM(N6:N7)</f>
        <v>10.7500444444444</v>
      </c>
      <c r="O8" s="39">
        <f>SUM(O6:O7)</f>
        <v>1.88125777777778</v>
      </c>
      <c r="P8" s="39">
        <f>SUM(P6:P7)</f>
        <v>0.806253333333333</v>
      </c>
    </row>
    <row r="9" ht="95" customHeight="true" spans="1:16">
      <c r="A9" s="10">
        <v>2</v>
      </c>
      <c r="B9" s="11" t="s">
        <v>31</v>
      </c>
      <c r="C9" s="11" t="s">
        <v>22</v>
      </c>
      <c r="D9" s="11" t="s">
        <v>32</v>
      </c>
      <c r="E9" s="11" t="s">
        <v>33</v>
      </c>
      <c r="F9" s="11">
        <v>620</v>
      </c>
      <c r="G9" s="11" t="s">
        <v>25</v>
      </c>
      <c r="H9" s="14" t="s">
        <v>34</v>
      </c>
      <c r="I9" s="11">
        <v>300</v>
      </c>
      <c r="J9" s="40" t="s">
        <v>35</v>
      </c>
      <c r="K9" s="23">
        <v>0.02</v>
      </c>
      <c r="L9" s="22">
        <v>360</v>
      </c>
      <c r="M9" s="25">
        <f>SUM(I9*K9/360*L9)</f>
        <v>6</v>
      </c>
      <c r="N9" s="25">
        <f>SUM(M9*0.8)</f>
        <v>4.8</v>
      </c>
      <c r="O9" s="25">
        <f>M9*0.2*0.7</f>
        <v>0.84</v>
      </c>
      <c r="P9" s="25">
        <f>M9*0.2*0.3</f>
        <v>0.36</v>
      </c>
    </row>
    <row r="10" s="1" customFormat="true" ht="95" customHeight="true" spans="1:16">
      <c r="A10" s="10"/>
      <c r="B10" s="11"/>
      <c r="C10" s="11"/>
      <c r="D10" s="11"/>
      <c r="E10" s="11"/>
      <c r="F10" s="11"/>
      <c r="G10" s="11"/>
      <c r="H10" s="14" t="s">
        <v>34</v>
      </c>
      <c r="I10" s="14">
        <v>200</v>
      </c>
      <c r="J10" s="41" t="s">
        <v>36</v>
      </c>
      <c r="K10" s="27">
        <v>0.02</v>
      </c>
      <c r="L10" s="28">
        <v>141</v>
      </c>
      <c r="M10" s="25">
        <f>SUM(I10*K10/360*L10)</f>
        <v>1.56666666666667</v>
      </c>
      <c r="N10" s="25">
        <f>SUM(M10*0.8)</f>
        <v>1.25333333333334</v>
      </c>
      <c r="O10" s="25">
        <f>M10*0.2*0.7</f>
        <v>0.219333333333334</v>
      </c>
      <c r="P10" s="25">
        <f>M10*0.2*0.3</f>
        <v>0.0940000000000002</v>
      </c>
    </row>
    <row r="11" s="1" customFormat="true" ht="104" customHeight="true" spans="1:16">
      <c r="A11" s="10"/>
      <c r="B11" s="11"/>
      <c r="C11" s="11"/>
      <c r="D11" s="11"/>
      <c r="E11" s="11"/>
      <c r="F11" s="11"/>
      <c r="G11" s="11"/>
      <c r="H11" s="14" t="s">
        <v>34</v>
      </c>
      <c r="I11" s="14">
        <v>200</v>
      </c>
      <c r="J11" s="41" t="s">
        <v>37</v>
      </c>
      <c r="K11" s="27">
        <v>0.02</v>
      </c>
      <c r="L11" s="28">
        <v>289</v>
      </c>
      <c r="M11" s="25">
        <f>SUM(I11*K11/360*L11)</f>
        <v>3.21111111111111</v>
      </c>
      <c r="N11" s="25">
        <f>SUM(M11*0.8)</f>
        <v>2.56888888888889</v>
      </c>
      <c r="O11" s="25">
        <f>M11*0.2*0.7</f>
        <v>0.449555555555555</v>
      </c>
      <c r="P11" s="25">
        <f>SUM(M11*0.2*0.3)</f>
        <v>0.192666666666667</v>
      </c>
    </row>
    <row r="12" s="1" customFormat="true" ht="125" customHeight="true" spans="1:16">
      <c r="A12" s="10"/>
      <c r="B12" s="11"/>
      <c r="C12" s="12" t="s">
        <v>38</v>
      </c>
      <c r="D12" s="11"/>
      <c r="E12" s="11"/>
      <c r="F12" s="11"/>
      <c r="G12" s="11"/>
      <c r="H12" s="14"/>
      <c r="I12" s="29">
        <v>700</v>
      </c>
      <c r="J12" s="26"/>
      <c r="K12" s="27"/>
      <c r="L12" s="28"/>
      <c r="M12" s="32">
        <f>SUM(M9:M11)</f>
        <v>10.7777777777778</v>
      </c>
      <c r="N12" s="32">
        <f>SUM(N9:N11)</f>
        <v>8.62222222222223</v>
      </c>
      <c r="O12" s="32">
        <f>SUM(O9:O11)</f>
        <v>1.50888888888889</v>
      </c>
      <c r="P12" s="32">
        <f>SUM(P9:P11)</f>
        <v>0.646666666666667</v>
      </c>
    </row>
    <row r="13" s="1" customFormat="true" ht="65" customHeight="true" spans="1:16">
      <c r="A13" s="13">
        <v>3</v>
      </c>
      <c r="B13" s="14" t="s">
        <v>39</v>
      </c>
      <c r="C13" s="14" t="s">
        <v>40</v>
      </c>
      <c r="D13" s="14" t="s">
        <v>41</v>
      </c>
      <c r="E13" s="14" t="s">
        <v>42</v>
      </c>
      <c r="F13" s="14">
        <v>480</v>
      </c>
      <c r="G13" s="14" t="s">
        <v>43</v>
      </c>
      <c r="H13" s="14" t="s">
        <v>44</v>
      </c>
      <c r="I13" s="14">
        <v>4</v>
      </c>
      <c r="J13" s="41" t="s">
        <v>45</v>
      </c>
      <c r="K13" s="27">
        <v>0.02</v>
      </c>
      <c r="L13" s="28">
        <v>360</v>
      </c>
      <c r="M13" s="31">
        <f>SUM(I13*K13/360*L13)</f>
        <v>0.08</v>
      </c>
      <c r="N13" s="31">
        <f>M13*0.8</f>
        <v>0.064</v>
      </c>
      <c r="O13" s="31">
        <f>SUM(M13*0.2*0.7)</f>
        <v>0.0112</v>
      </c>
      <c r="P13" s="31">
        <f>SUM(M13*0.2*0.3)</f>
        <v>0.0048</v>
      </c>
    </row>
    <row r="14" s="1" customFormat="true" ht="65" customHeight="true" spans="1:16">
      <c r="A14" s="13"/>
      <c r="B14" s="14"/>
      <c r="C14" s="14"/>
      <c r="D14" s="14"/>
      <c r="E14" s="14"/>
      <c r="F14" s="14"/>
      <c r="G14" s="14"/>
      <c r="H14" s="14" t="s">
        <v>44</v>
      </c>
      <c r="I14" s="14">
        <v>50</v>
      </c>
      <c r="J14" s="26" t="s">
        <v>46</v>
      </c>
      <c r="K14" s="27">
        <v>0.02</v>
      </c>
      <c r="L14" s="28">
        <v>360</v>
      </c>
      <c r="M14" s="31">
        <f>SUM(I14*K14/360*L14)</f>
        <v>1</v>
      </c>
      <c r="N14" s="31">
        <f>SUM(M14*0.8)</f>
        <v>0.8</v>
      </c>
      <c r="O14" s="31">
        <f>SUM(M14*0.2*0.7)</f>
        <v>0.14</v>
      </c>
      <c r="P14" s="31">
        <f>SUM(M14*0.2*0.3)</f>
        <v>0.06</v>
      </c>
    </row>
    <row r="15" s="1" customFormat="true" ht="65" customHeight="true" spans="1:16">
      <c r="A15" s="13"/>
      <c r="B15" s="14"/>
      <c r="C15" s="14"/>
      <c r="D15" s="14"/>
      <c r="E15" s="14"/>
      <c r="F15" s="14"/>
      <c r="G15" s="14"/>
      <c r="H15" s="14" t="s">
        <v>44</v>
      </c>
      <c r="I15" s="14">
        <v>30</v>
      </c>
      <c r="J15" s="30" t="s">
        <v>47</v>
      </c>
      <c r="K15" s="27">
        <v>0.02</v>
      </c>
      <c r="L15" s="28">
        <v>360</v>
      </c>
      <c r="M15" s="31">
        <f>SUM(I15*K15/360*L15)</f>
        <v>0.6</v>
      </c>
      <c r="N15" s="31">
        <f>SUM(M15*0.8)</f>
        <v>0.48</v>
      </c>
      <c r="O15" s="31">
        <f>SUM(M15*0.2*0.7)</f>
        <v>0.084</v>
      </c>
      <c r="P15" s="31">
        <f>SUM(M15*0.2*0.3)</f>
        <v>0.036</v>
      </c>
    </row>
    <row r="16" s="1" customFormat="true" ht="65" customHeight="true" spans="1:16">
      <c r="A16" s="13"/>
      <c r="B16" s="14"/>
      <c r="C16" s="14"/>
      <c r="D16" s="14"/>
      <c r="E16" s="14"/>
      <c r="F16" s="14"/>
      <c r="G16" s="14"/>
      <c r="H16" s="11" t="s">
        <v>48</v>
      </c>
      <c r="I16" s="14">
        <v>50</v>
      </c>
      <c r="J16" s="31" t="s">
        <v>49</v>
      </c>
      <c r="K16" s="27">
        <v>0.02</v>
      </c>
      <c r="L16" s="28">
        <v>337</v>
      </c>
      <c r="M16" s="31">
        <f>SUM(I16*K16/360*L16)</f>
        <v>0.936111111111111</v>
      </c>
      <c r="N16" s="31">
        <f>SUM(M16*0.8)</f>
        <v>0.748888888888889</v>
      </c>
      <c r="O16" s="31">
        <f>SUM(M16*0.2*0.7)</f>
        <v>0.131055555555556</v>
      </c>
      <c r="P16" s="31">
        <f>SUM(M16*0.2*0.3)</f>
        <v>0.0561666666666667</v>
      </c>
    </row>
    <row r="17" s="1" customFormat="true" ht="36" customHeight="true" spans="1:16">
      <c r="A17" s="13"/>
      <c r="B17" s="14"/>
      <c r="C17" s="12" t="s">
        <v>30</v>
      </c>
      <c r="D17" s="12"/>
      <c r="E17" s="12"/>
      <c r="F17" s="12"/>
      <c r="G17" s="12"/>
      <c r="H17" s="12"/>
      <c r="I17" s="29">
        <v>134</v>
      </c>
      <c r="J17" s="32"/>
      <c r="K17" s="27">
        <v>0.02</v>
      </c>
      <c r="L17" s="33"/>
      <c r="M17" s="32">
        <f>SUM(M13:M16)</f>
        <v>2.61611111111111</v>
      </c>
      <c r="N17" s="32">
        <f>SUM(N13:N16)</f>
        <v>2.09288888888889</v>
      </c>
      <c r="O17" s="32">
        <f>SUM(O13:O16)</f>
        <v>0.366255555555556</v>
      </c>
      <c r="P17" s="32">
        <f>SUM(P13:P16)</f>
        <v>0.156966666666667</v>
      </c>
    </row>
    <row r="18" ht="93" customHeight="true" spans="1:16">
      <c r="A18" s="10">
        <v>4</v>
      </c>
      <c r="B18" s="11" t="s">
        <v>50</v>
      </c>
      <c r="C18" s="11" t="s">
        <v>51</v>
      </c>
      <c r="D18" s="11" t="s">
        <v>52</v>
      </c>
      <c r="E18" s="11" t="s">
        <v>53</v>
      </c>
      <c r="F18" s="11">
        <v>100</v>
      </c>
      <c r="G18" s="11" t="s">
        <v>54</v>
      </c>
      <c r="H18" s="11" t="s">
        <v>55</v>
      </c>
      <c r="I18" s="11">
        <v>70</v>
      </c>
      <c r="J18" s="42" t="s">
        <v>56</v>
      </c>
      <c r="K18" s="23">
        <v>0.02</v>
      </c>
      <c r="L18" s="11">
        <v>360</v>
      </c>
      <c r="M18" s="11">
        <f>I18*0.02/360*L18</f>
        <v>1.4</v>
      </c>
      <c r="N18" s="11">
        <f>SUM(M18*0.8)</f>
        <v>1.12</v>
      </c>
      <c r="O18" s="11">
        <f>SUM(M18*0.2*0.7)</f>
        <v>0.196</v>
      </c>
      <c r="P18" s="31">
        <f>SUM(M18*0.2*0.3)</f>
        <v>0.084</v>
      </c>
    </row>
    <row r="19" ht="93" customHeight="true" spans="1:16">
      <c r="A19" s="10">
        <v>5</v>
      </c>
      <c r="B19" s="11" t="s">
        <v>57</v>
      </c>
      <c r="C19" s="11" t="s">
        <v>58</v>
      </c>
      <c r="D19" s="11" t="s">
        <v>59</v>
      </c>
      <c r="E19" s="11" t="s">
        <v>60</v>
      </c>
      <c r="F19" s="11">
        <v>1136.8</v>
      </c>
      <c r="G19" s="11" t="s">
        <v>61</v>
      </c>
      <c r="H19" s="11" t="s">
        <v>62</v>
      </c>
      <c r="I19" s="11">
        <v>790</v>
      </c>
      <c r="J19" s="11">
        <v>2334550118</v>
      </c>
      <c r="K19" s="23">
        <v>0.02</v>
      </c>
      <c r="L19" s="11">
        <v>360</v>
      </c>
      <c r="M19" s="11">
        <v>11.18</v>
      </c>
      <c r="N19" s="11">
        <f>SUM(M19*0.8)</f>
        <v>8.944</v>
      </c>
      <c r="O19" s="11">
        <f>SUM(M19*0.2*0.7)</f>
        <v>1.5652</v>
      </c>
      <c r="P19" s="31">
        <f>SUM(M19*0.2*0.3)</f>
        <v>0.6708</v>
      </c>
    </row>
    <row r="20" ht="134" customHeight="true" spans="1:16">
      <c r="A20" s="15">
        <v>6</v>
      </c>
      <c r="B20" s="11" t="s">
        <v>63</v>
      </c>
      <c r="C20" s="11" t="s">
        <v>64</v>
      </c>
      <c r="D20" s="11" t="s">
        <v>65</v>
      </c>
      <c r="E20" s="11" t="s">
        <v>66</v>
      </c>
      <c r="F20" s="11">
        <v>3000</v>
      </c>
      <c r="G20" s="11" t="s">
        <v>67</v>
      </c>
      <c r="H20" s="11" t="s">
        <v>68</v>
      </c>
      <c r="I20" s="11">
        <v>1500</v>
      </c>
      <c r="J20" s="11" t="s">
        <v>69</v>
      </c>
      <c r="K20" s="34">
        <v>0.02</v>
      </c>
      <c r="L20" s="11">
        <v>271</v>
      </c>
      <c r="M20" s="25">
        <f>SUM(I20*K20/360*L20)</f>
        <v>22.5833333333333</v>
      </c>
      <c r="N20" s="25">
        <f>M20*0.8</f>
        <v>18.0666666666667</v>
      </c>
      <c r="O20" s="25">
        <f>M20*0.2*0.7</f>
        <v>3.16166666666667</v>
      </c>
      <c r="P20" s="25">
        <f>M20*0.2*0.3</f>
        <v>1.355</v>
      </c>
    </row>
    <row r="21" ht="161" customHeight="true" spans="1:16">
      <c r="A21" s="15">
        <v>7</v>
      </c>
      <c r="B21" s="11" t="s">
        <v>70</v>
      </c>
      <c r="C21" s="11" t="s">
        <v>58</v>
      </c>
      <c r="D21" s="11" t="s">
        <v>71</v>
      </c>
      <c r="E21" s="11" t="s">
        <v>72</v>
      </c>
      <c r="F21" s="11">
        <v>589</v>
      </c>
      <c r="G21" s="11" t="s">
        <v>73</v>
      </c>
      <c r="H21" s="11" t="s">
        <v>74</v>
      </c>
      <c r="I21" s="11">
        <v>400</v>
      </c>
      <c r="J21" s="11" t="s">
        <v>75</v>
      </c>
      <c r="K21" s="34">
        <v>0.02</v>
      </c>
      <c r="L21" s="11">
        <v>210</v>
      </c>
      <c r="M21" s="25">
        <f>SUM(I21*K21/360*L21)</f>
        <v>4.66666666666667</v>
      </c>
      <c r="N21" s="25">
        <f>M21*0.8</f>
        <v>3.73333333333333</v>
      </c>
      <c r="O21" s="25">
        <f>M21*0.2*0.7</f>
        <v>0.653333333333333</v>
      </c>
      <c r="P21" s="25">
        <f>M21*0.2*0.3</f>
        <v>0.28</v>
      </c>
    </row>
    <row r="22" ht="45" customHeight="true" spans="1:16">
      <c r="A22" s="15">
        <v>8</v>
      </c>
      <c r="B22" s="11" t="s">
        <v>76</v>
      </c>
      <c r="C22" s="16" t="s">
        <v>77</v>
      </c>
      <c r="D22" s="16" t="s">
        <v>78</v>
      </c>
      <c r="E22" s="16" t="s">
        <v>79</v>
      </c>
      <c r="F22" s="16">
        <v>1372</v>
      </c>
      <c r="G22" s="16" t="s">
        <v>80</v>
      </c>
      <c r="H22" s="16" t="s">
        <v>81</v>
      </c>
      <c r="I22" s="11">
        <v>300</v>
      </c>
      <c r="J22" s="11" t="s">
        <v>82</v>
      </c>
      <c r="K22" s="34">
        <v>0.02</v>
      </c>
      <c r="L22" s="11">
        <v>203</v>
      </c>
      <c r="M22" s="25">
        <v>3.11</v>
      </c>
      <c r="N22" s="25">
        <f>M22*0.8</f>
        <v>2.488</v>
      </c>
      <c r="O22" s="25">
        <f>M22*0.2*0.7</f>
        <v>0.4354</v>
      </c>
      <c r="P22" s="25">
        <f>M22*0.2*0.3</f>
        <v>0.1866</v>
      </c>
    </row>
    <row r="23" ht="45" customHeight="true" spans="1:16">
      <c r="A23" s="15"/>
      <c r="B23" s="11"/>
      <c r="C23" s="17"/>
      <c r="D23" s="17"/>
      <c r="E23" s="17"/>
      <c r="F23" s="17"/>
      <c r="G23" s="17"/>
      <c r="H23" s="17"/>
      <c r="I23" s="11">
        <v>50</v>
      </c>
      <c r="J23" s="11" t="s">
        <v>82</v>
      </c>
      <c r="K23" s="34">
        <v>0.02</v>
      </c>
      <c r="L23" s="11">
        <v>229</v>
      </c>
      <c r="M23" s="25">
        <f>SUM(I23*K23/360*L23)</f>
        <v>0.636111111111111</v>
      </c>
      <c r="N23" s="25">
        <f>M23*0.8</f>
        <v>0.508888888888889</v>
      </c>
      <c r="O23" s="25">
        <f>M23*0.2*0.7</f>
        <v>0.0890555555555556</v>
      </c>
      <c r="P23" s="25">
        <f>M23*0.2*0.3</f>
        <v>0.0381666666666667</v>
      </c>
    </row>
    <row r="24" ht="45" customHeight="true" spans="1:16">
      <c r="A24" s="15"/>
      <c r="B24" s="11"/>
      <c r="C24" s="18"/>
      <c r="D24" s="18"/>
      <c r="E24" s="18"/>
      <c r="F24" s="18"/>
      <c r="G24" s="18"/>
      <c r="H24" s="18"/>
      <c r="I24" s="11">
        <v>59</v>
      </c>
      <c r="J24" s="11" t="s">
        <v>82</v>
      </c>
      <c r="K24" s="34">
        <v>0.02</v>
      </c>
      <c r="L24" s="11">
        <v>73</v>
      </c>
      <c r="M24" s="11">
        <v>0.23</v>
      </c>
      <c r="N24" s="25">
        <f>M24*0.8</f>
        <v>0.184</v>
      </c>
      <c r="O24" s="25">
        <f>M24*0.2*0.7</f>
        <v>0.0322</v>
      </c>
      <c r="P24" s="25">
        <f>M24*0.2*0.3</f>
        <v>0.0138</v>
      </c>
    </row>
    <row r="25" ht="39" customHeight="true" spans="1:16">
      <c r="A25" s="15"/>
      <c r="B25" s="11"/>
      <c r="C25" s="12" t="s">
        <v>83</v>
      </c>
      <c r="D25" s="12"/>
      <c r="E25" s="12"/>
      <c r="F25" s="12"/>
      <c r="G25" s="12"/>
      <c r="H25" s="12"/>
      <c r="I25" s="12">
        <v>350</v>
      </c>
      <c r="J25" s="11"/>
      <c r="K25" s="34">
        <v>0.02</v>
      </c>
      <c r="L25" s="11"/>
      <c r="M25" s="39">
        <f ca="1">SUM(M22:M23:M24)</f>
        <v>3.97611111111111</v>
      </c>
      <c r="N25" s="39">
        <f ca="1">SUM(N22:N23:N24)</f>
        <v>3.18088888888889</v>
      </c>
      <c r="O25" s="39">
        <f ca="1">SUM(O22:O23:O24)</f>
        <v>0.556655555555556</v>
      </c>
      <c r="P25" s="39">
        <f ca="1">SUM(P22:P23:P24)</f>
        <v>0.238566666666667</v>
      </c>
    </row>
  </sheetData>
  <mergeCells count="51">
    <mergeCell ref="A1:P1"/>
    <mergeCell ref="A2:D2"/>
    <mergeCell ref="F2:K2"/>
    <mergeCell ref="M2:P2"/>
    <mergeCell ref="M3:P3"/>
    <mergeCell ref="C5:J5"/>
    <mergeCell ref="C8:G8"/>
    <mergeCell ref="C12:G12"/>
    <mergeCell ref="C17:G17"/>
    <mergeCell ref="C25:G25"/>
    <mergeCell ref="A3:A4"/>
    <mergeCell ref="A6:A8"/>
    <mergeCell ref="A9:A12"/>
    <mergeCell ref="A13:A17"/>
    <mergeCell ref="A22:A25"/>
    <mergeCell ref="B3:B4"/>
    <mergeCell ref="B6:B8"/>
    <mergeCell ref="B9:B12"/>
    <mergeCell ref="B13:B17"/>
    <mergeCell ref="B22:B25"/>
    <mergeCell ref="C3:C4"/>
    <mergeCell ref="C6:C7"/>
    <mergeCell ref="C9:C11"/>
    <mergeCell ref="C13:C16"/>
    <mergeCell ref="C22:C24"/>
    <mergeCell ref="D3:D4"/>
    <mergeCell ref="D6:D7"/>
    <mergeCell ref="D9:D11"/>
    <mergeCell ref="D13:D16"/>
    <mergeCell ref="D22:D24"/>
    <mergeCell ref="E3:E4"/>
    <mergeCell ref="E6:E7"/>
    <mergeCell ref="E9:E11"/>
    <mergeCell ref="E13:E16"/>
    <mergeCell ref="E22:E24"/>
    <mergeCell ref="F3:F4"/>
    <mergeCell ref="F6:F7"/>
    <mergeCell ref="F9:F11"/>
    <mergeCell ref="F13:F16"/>
    <mergeCell ref="F22:F24"/>
    <mergeCell ref="G3:G4"/>
    <mergeCell ref="G6:G7"/>
    <mergeCell ref="G9:G11"/>
    <mergeCell ref="G13:G16"/>
    <mergeCell ref="G22:G24"/>
    <mergeCell ref="H3:H4"/>
    <mergeCell ref="H22:H24"/>
    <mergeCell ref="I3:I4"/>
    <mergeCell ref="J3:J4"/>
    <mergeCell ref="K3:K4"/>
    <mergeCell ref="L3:L4"/>
  </mergeCells>
  <printOptions horizontalCentered="true"/>
  <pageMargins left="0.786805555555556" right="0.786805555555556" top="0.629861111111111" bottom="0.629861111111111" header="0.511805555555556" footer="0.511805555555556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青铜峡市农牧局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qtxs</cp:lastModifiedBy>
  <dcterms:created xsi:type="dcterms:W3CDTF">2024-01-18T09:56:00Z</dcterms:created>
  <dcterms:modified xsi:type="dcterms:W3CDTF">2025-01-13T09:55:08Z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6AAE3AE919564B78BF1D4AEBD418EB28_13</vt:lpwstr>
  </property>
</Properties>
</file>